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d.docs.live.net/b5a4b009c2c3e7c8/Widdington Parish Council/Finance/Finance 21.22/Audit/"/>
    </mc:Choice>
  </mc:AlternateContent>
  <xr:revisionPtr revIDLastSave="9" documentId="13_ncr:4000b_{8612A746-1B7B-4D2B-842D-7F25FCECE970}" xr6:coauthVersionLast="47" xr6:coauthVersionMax="47" xr10:uidLastSave="{C3277251-4D41-4F60-9B9F-CF3BFD47D544}"/>
  <bookViews>
    <workbookView xWindow="-108" yWindow="-108" windowWidth="23256" windowHeight="13176" xr2:uid="{00000000-000D-0000-FFFF-FFFF00000000}"/>
  </bookViews>
  <sheets>
    <sheet name="Variances" sheetId="1" r:id="rId1"/>
    <sheet name="Reserves" sheetId="2" r:id="rId2"/>
  </sheets>
  <definedNames>
    <definedName name="_xlnm.Print_Area" localSheetId="0">Variances!$A$1:$K$34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2" l="1"/>
  <c r="I24" i="1"/>
  <c r="G26" i="1"/>
  <c r="F26" i="1"/>
  <c r="E26" i="1"/>
  <c r="D26" i="1"/>
  <c r="G23" i="1"/>
  <c r="F23" i="1"/>
  <c r="E23" i="1"/>
  <c r="D23" i="1"/>
  <c r="E19" i="2"/>
  <c r="F20" i="2" s="1"/>
  <c r="D30" i="1"/>
  <c r="D28" i="1"/>
  <c r="D21" i="1"/>
  <c r="D19" i="1"/>
  <c r="D17" i="1"/>
  <c r="D15" i="1"/>
  <c r="D13" i="1"/>
  <c r="F15" i="1"/>
  <c r="G15" i="1"/>
  <c r="F17" i="1"/>
  <c r="G17" i="1"/>
  <c r="F19" i="1"/>
  <c r="G19" i="1"/>
  <c r="F21" i="1"/>
  <c r="G21" i="1"/>
  <c r="F28" i="1"/>
  <c r="G28" i="1"/>
  <c r="G13" i="1"/>
  <c r="F13" i="1"/>
  <c r="G30" i="1"/>
  <c r="F30" i="1"/>
  <c r="E30" i="1"/>
  <c r="H30" i="1" s="1"/>
  <c r="E28" i="1"/>
  <c r="J24" i="1"/>
  <c r="J11" i="1"/>
  <c r="E21" i="1"/>
  <c r="H21" i="1" s="1"/>
  <c r="E19" i="1"/>
  <c r="H19" i="1" s="1"/>
  <c r="E17" i="1"/>
  <c r="E15" i="1"/>
  <c r="E13" i="1"/>
  <c r="H13" i="1" s="1"/>
  <c r="I23" i="1" l="1"/>
  <c r="I26" i="1"/>
  <c r="H26" i="1"/>
  <c r="H23" i="1"/>
  <c r="I17" i="1"/>
  <c r="J17" i="1" s="1"/>
  <c r="I19" i="1"/>
  <c r="I28" i="1"/>
  <c r="J28" i="1" s="1"/>
  <c r="I15" i="1"/>
  <c r="J15" i="1" s="1"/>
  <c r="H15" i="1"/>
  <c r="J19" i="1"/>
  <c r="I30" i="1"/>
  <c r="J30" i="1" s="1"/>
  <c r="I13" i="1"/>
  <c r="J13" i="1" s="1"/>
  <c r="I21" i="1"/>
  <c r="J21" i="1" s="1"/>
  <c r="H28" i="1"/>
  <c r="H17" i="1"/>
</calcChain>
</file>

<file path=xl/sharedStrings.xml><?xml version="1.0" encoding="utf-8"?>
<sst xmlns="http://schemas.openxmlformats.org/spreadsheetml/2006/main" count="54" uniqueCount="46">
  <si>
    <t>Variance</t>
  </si>
  <si>
    <t>£</t>
  </si>
  <si>
    <t>1 Balances Brought Forward</t>
  </si>
  <si>
    <t>3 Total Other Receipts</t>
  </si>
  <si>
    <t>4 Staff Costs</t>
  </si>
  <si>
    <t>7 Balances Carried Forward</t>
  </si>
  <si>
    <t>10 Total Borrowings</t>
  </si>
  <si>
    <t>5 Loan Interest/Capital Repayment</t>
  </si>
  <si>
    <t>9 Total Fixed Assets plus Other Long Term Investments and Assets</t>
  </si>
  <si>
    <t>8 Total Cash and Short Term Investments</t>
  </si>
  <si>
    <r>
      <t xml:space="preserve">Automatic responses trigger below based on figures input, </t>
    </r>
    <r>
      <rPr>
        <b/>
        <sz val="11"/>
        <color indexed="8"/>
        <rFont val="Arial"/>
        <family val="2"/>
      </rPr>
      <t>DO NOT OVERWRITE THESE BOXES</t>
    </r>
  </si>
  <si>
    <t>Rounding errors of up to £2 are tolerable</t>
  </si>
  <si>
    <t>VARIANCE EXPLANATION NOT REQUIRED</t>
  </si>
  <si>
    <t>Variances of £200 or less are tolerable</t>
  </si>
  <si>
    <t>%</t>
  </si>
  <si>
    <t>Explanation Required?</t>
  </si>
  <si>
    <r>
      <t>County area (local councils and parish meetings only):</t>
    </r>
    <r>
      <rPr>
        <b/>
        <sz val="8"/>
        <color indexed="8"/>
        <rFont val="Arial"/>
        <family val="2"/>
      </rPr>
      <t xml:space="preserve"> </t>
    </r>
  </si>
  <si>
    <t>BOX 10 VARIANCE EXPLANATION NOT REQUIRED IF CHANGE CAN BE EXPLAINED BY BOX 5 (CAPITAL PLUS INTEREST PAYMENT)</t>
  </si>
  <si>
    <t>2 Precept or Rates and Levies</t>
  </si>
  <si>
    <t>6 All Other Payments</t>
  </si>
  <si>
    <t>Explanation for ‘high’ reserves</t>
  </si>
  <si>
    <t>Box 7 is more than twice Box 2 because the authority held the following breakdown of reserves at the year end:</t>
  </si>
  <si>
    <t>Earmarked reserves:</t>
  </si>
  <si>
    <t>General reserve</t>
  </si>
  <si>
    <t>Total reserves (must agree to Box 7)</t>
  </si>
  <si>
    <r>
      <t xml:space="preserve">Explanation from smaller authority </t>
    </r>
    <r>
      <rPr>
        <b/>
        <u/>
        <sz val="11"/>
        <color indexed="8"/>
        <rFont val="Arial"/>
        <family val="2"/>
      </rPr>
      <t>(must include narrative and supporting figures)</t>
    </r>
  </si>
  <si>
    <t>(Please complete the highlighted boxes.)</t>
  </si>
  <si>
    <r>
      <t xml:space="preserve">Next, please provide full explanations, including numerical values, for the following that will be flagged in the green boxes where relevant:
</t>
    </r>
    <r>
      <rPr>
        <sz val="10"/>
        <color indexed="8"/>
        <rFont val="Arial"/>
        <family val="2"/>
      </rPr>
      <t xml:space="preserve">• variances of more than 15% between totals for individual boxes (except variances of less than £200); 
• </t>
    </r>
    <r>
      <rPr>
        <b/>
        <sz val="10"/>
        <color indexed="10"/>
        <rFont val="Arial"/>
        <family val="2"/>
      </rPr>
      <t>New from 2020/21:</t>
    </r>
    <r>
      <rPr>
        <sz val="10"/>
        <color indexed="8"/>
        <rFont val="Arial"/>
        <family val="2"/>
      </rPr>
      <t xml:space="preserve"> variances of £100,000 or more require explanation regardless of the % variation year on year;
• a breakdown of approved reserves on the next tab if the total reserves (Box 7) figure is more than twice the annual precept/rates &amp; levies value (Box 2).</t>
    </r>
  </si>
  <si>
    <t>Widdington Parish Council</t>
  </si>
  <si>
    <t>Essex</t>
  </si>
  <si>
    <t>2020/21</t>
  </si>
  <si>
    <t xml:space="preserve">Explanation of variances </t>
  </si>
  <si>
    <t>2021/22</t>
  </si>
  <si>
    <t>A number of substantial grants/donations received in 2020/2021. In 2021/2022 tax year main source of funding was precept, allotment, garagei income and one resident donation.</t>
  </si>
  <si>
    <t>Precept decreased due to large donations received during 2019/2020 increasing the parish council's reserves.  An attempt made to decrease reserves</t>
  </si>
  <si>
    <t xml:space="preserve">Greens                           </t>
  </si>
  <si>
    <t xml:space="preserve">Defibrillator                    </t>
  </si>
  <si>
    <t xml:space="preserve">Car park                      </t>
  </si>
  <si>
    <t xml:space="preserve">Ponds                            </t>
  </si>
  <si>
    <t xml:space="preserve">IT replacement               </t>
  </si>
  <si>
    <t>Hall hire</t>
  </si>
  <si>
    <t>Cllr Training</t>
  </si>
  <si>
    <t>Xmas Tree lights</t>
  </si>
  <si>
    <t>The council is aware that reserves have become too high, however now that the pandemic is over we are hoping to provide more events for the village, foresee extra planning appeals for two recently refused applications</t>
  </si>
  <si>
    <t>Also the precept for 2022/2023 has been halved vs 2021/2022 precept in effort to reduce reserves, even further. We are also looking at some more pro-active long term projects.</t>
  </si>
  <si>
    <t>Village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</si>
</sst>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name val="Arial"/>
      <family val="2"/>
    </font>
    <font>
      <b/>
      <sz val="12"/>
      <name val="Arial"/>
      <family val="2"/>
    </font>
    <font>
      <b/>
      <sz val="10"/>
      <name val="Arial"/>
      <family val="2"/>
    </font>
    <font>
      <b/>
      <sz val="10"/>
      <color indexed="10"/>
      <name val="Arial"/>
      <family val="2"/>
    </font>
    <font>
      <b/>
      <sz val="11"/>
      <color indexed="8"/>
      <name val="Arial"/>
      <family val="2"/>
    </font>
    <font>
      <b/>
      <sz val="8"/>
      <color indexed="8"/>
      <name val="Arial"/>
      <family val="2"/>
    </font>
    <font>
      <sz val="10"/>
      <color indexed="8"/>
      <name val="Arial"/>
      <family val="2"/>
    </font>
    <font>
      <b/>
      <u/>
      <sz val="11"/>
      <color indexed="8"/>
      <name val="Arial"/>
      <family val="2"/>
    </font>
    <font>
      <b/>
      <sz val="11"/>
      <color theme="1"/>
      <name val="Calibri"/>
      <family val="2"/>
      <scheme val="minor"/>
    </font>
    <font>
      <sz val="11"/>
      <color theme="1"/>
      <name val="Arial"/>
      <family val="2"/>
    </font>
    <font>
      <b/>
      <sz val="11"/>
      <color rgb="FFFF0000"/>
      <name val="Arial"/>
      <family val="2"/>
    </font>
    <font>
      <b/>
      <sz val="11"/>
      <color theme="1"/>
      <name val="Arial"/>
      <family val="2"/>
    </font>
    <font>
      <sz val="8"/>
      <color theme="1"/>
      <name val="Arial"/>
      <family val="2"/>
    </font>
    <font>
      <sz val="10"/>
      <color theme="1"/>
      <name val="Symbol"/>
      <family val="1"/>
      <charset val="2"/>
    </font>
    <font>
      <b/>
      <sz val="14"/>
      <color theme="1"/>
      <name val="Calibri"/>
      <family val="2"/>
      <scheme val="minor"/>
    </font>
    <font>
      <b/>
      <sz val="10"/>
      <color theme="1"/>
      <name val="Arial"/>
      <family val="2"/>
    </font>
    <font>
      <sz val="8"/>
      <name val="Calibri"/>
      <family val="2"/>
      <scheme val="minor"/>
    </font>
  </fonts>
  <fills count="9">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
      <patternFill patternType="solid">
        <fgColor rgb="FFFFFF00"/>
        <bgColor indexed="64"/>
      </patternFill>
    </fill>
    <fill>
      <patternFill patternType="solid">
        <fgColor rgb="FF00B0F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1">
    <xf numFmtId="0" fontId="0" fillId="0" borderId="0"/>
  </cellStyleXfs>
  <cellXfs count="50">
    <xf numFmtId="0" fontId="0" fillId="0" borderId="0" xfId="0"/>
    <xf numFmtId="0" fontId="4" fillId="0" borderId="0" xfId="0" applyFont="1"/>
    <xf numFmtId="3" fontId="3" fillId="2" borderId="1" xfId="0" applyNumberFormat="1" applyFont="1" applyFill="1" applyBorder="1" applyAlignment="1" applyProtection="1">
      <alignment horizontal="center"/>
      <protection locked="0"/>
    </xf>
    <xf numFmtId="0" fontId="10" fillId="0" borderId="0" xfId="0" applyFont="1"/>
    <xf numFmtId="0" fontId="10" fillId="0" borderId="0" xfId="0" applyFont="1" applyAlignment="1">
      <alignment horizontal="center"/>
    </xf>
    <xf numFmtId="3" fontId="10" fillId="0" borderId="0" xfId="0" applyNumberFormat="1" applyFont="1"/>
    <xf numFmtId="10" fontId="10" fillId="0" borderId="0" xfId="0" applyNumberFormat="1" applyFont="1"/>
    <xf numFmtId="0" fontId="10" fillId="0" borderId="0" xfId="0" applyFont="1" applyAlignment="1">
      <alignment vertical="center"/>
    </xf>
    <xf numFmtId="3" fontId="3" fillId="3" borderId="1" xfId="0" applyNumberFormat="1" applyFont="1" applyFill="1" applyBorder="1" applyAlignment="1" applyProtection="1">
      <alignment horizontal="center"/>
      <protection locked="0"/>
    </xf>
    <xf numFmtId="0" fontId="2" fillId="0" borderId="0" xfId="0" applyFont="1" applyAlignment="1">
      <alignment vertical="top"/>
    </xf>
    <xf numFmtId="0" fontId="10" fillId="4" borderId="2" xfId="0" applyFont="1" applyFill="1" applyBorder="1" applyAlignment="1">
      <alignment wrapText="1"/>
    </xf>
    <xf numFmtId="0" fontId="11" fillId="0" borderId="0" xfId="0" applyFont="1"/>
    <xf numFmtId="0" fontId="10" fillId="0" borderId="0" xfId="0" applyFont="1" applyAlignment="1">
      <alignment wrapText="1"/>
    </xf>
    <xf numFmtId="0" fontId="10" fillId="0" borderId="2" xfId="0" applyFont="1" applyBorder="1" applyAlignment="1">
      <alignment wrapText="1"/>
    </xf>
    <xf numFmtId="0" fontId="10" fillId="5" borderId="2" xfId="0" applyFont="1" applyFill="1" applyBorder="1" applyAlignment="1">
      <alignment wrapText="1"/>
    </xf>
    <xf numFmtId="0" fontId="10" fillId="5" borderId="2" xfId="0" applyFont="1" applyFill="1" applyBorder="1" applyAlignment="1">
      <alignment wrapText="1"/>
    </xf>
    <xf numFmtId="0" fontId="10" fillId="0" borderId="0" xfId="0" applyFont="1" applyFill="1" applyAlignment="1">
      <alignment vertical="center"/>
    </xf>
    <xf numFmtId="0" fontId="10" fillId="0" borderId="0" xfId="0" applyFont="1" applyFill="1"/>
    <xf numFmtId="3" fontId="3" fillId="0" borderId="0" xfId="0" applyNumberFormat="1" applyFont="1" applyFill="1" applyBorder="1" applyAlignment="1" applyProtection="1">
      <alignment horizontal="center"/>
      <protection locked="0"/>
    </xf>
    <xf numFmtId="10" fontId="10" fillId="0" borderId="0" xfId="0" applyNumberFormat="1" applyFont="1" applyFill="1"/>
    <xf numFmtId="0" fontId="10" fillId="0" borderId="0" xfId="0" applyFont="1" applyFill="1" applyAlignment="1">
      <alignment horizontal="center"/>
    </xf>
    <xf numFmtId="0" fontId="10" fillId="0" borderId="0" xfId="0" applyFont="1" applyBorder="1" applyAlignment="1">
      <alignment horizontal="center" wrapText="1"/>
    </xf>
    <xf numFmtId="0" fontId="12" fillId="6" borderId="2" xfId="0" applyFont="1" applyFill="1" applyBorder="1" applyAlignment="1">
      <alignment horizontal="center" wrapText="1"/>
    </xf>
    <xf numFmtId="0" fontId="10" fillId="0" borderId="0" xfId="0" applyFont="1" applyAlignment="1">
      <alignment wrapText="1"/>
    </xf>
    <xf numFmtId="0" fontId="10" fillId="0" borderId="0" xfId="0" applyFont="1" applyBorder="1" applyAlignment="1">
      <alignment horizontal="left" vertical="center"/>
    </xf>
    <xf numFmtId="0" fontId="10" fillId="0" borderId="0" xfId="0" applyFont="1" applyAlignment="1">
      <alignment wrapText="1"/>
    </xf>
    <xf numFmtId="0" fontId="10" fillId="0" borderId="0" xfId="0" applyFont="1" applyFill="1" applyBorder="1" applyAlignment="1">
      <alignment horizontal="left" vertical="top" wrapText="1"/>
    </xf>
    <xf numFmtId="0" fontId="12" fillId="0" borderId="0" xfId="0" applyFont="1"/>
    <xf numFmtId="0" fontId="10" fillId="0" borderId="0" xfId="0" applyFont="1" applyFill="1" applyAlignment="1">
      <alignment wrapText="1"/>
    </xf>
    <xf numFmtId="0" fontId="13" fillId="0" borderId="0" xfId="0" applyFont="1"/>
    <xf numFmtId="0" fontId="14" fillId="0" borderId="0" xfId="0" applyFont="1" applyAlignment="1">
      <alignment horizontal="left" vertical="center" indent="2"/>
    </xf>
    <xf numFmtId="0" fontId="9" fillId="0" borderId="0" xfId="0" applyFont="1"/>
    <xf numFmtId="0" fontId="15" fillId="0" borderId="0" xfId="0" applyFont="1"/>
    <xf numFmtId="0" fontId="0" fillId="0" borderId="3" xfId="0" applyBorder="1"/>
    <xf numFmtId="0" fontId="0" fillId="7" borderId="0" xfId="0" applyFill="1"/>
    <xf numFmtId="0" fontId="9" fillId="0" borderId="4" xfId="0" applyFont="1" applyBorder="1"/>
    <xf numFmtId="0" fontId="10" fillId="8" borderId="0" xfId="0" applyFont="1" applyFill="1"/>
    <xf numFmtId="0" fontId="12" fillId="0" borderId="0" xfId="0" applyFont="1" applyAlignment="1">
      <alignment horizontal="center"/>
    </xf>
    <xf numFmtId="0" fontId="12" fillId="0" borderId="0" xfId="0" applyFont="1" applyAlignment="1">
      <alignment horizontal="center" wrapText="1"/>
    </xf>
    <xf numFmtId="0" fontId="12" fillId="0" borderId="2" xfId="0" applyFont="1" applyBorder="1" applyAlignment="1">
      <alignment wrapText="1"/>
    </xf>
    <xf numFmtId="0" fontId="0" fillId="0" borderId="0" xfId="0" applyFont="1"/>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3" fontId="3" fillId="8" borderId="0" xfId="0" applyNumberFormat="1" applyFont="1" applyFill="1" applyBorder="1" applyAlignment="1" applyProtection="1">
      <alignment horizontal="left"/>
      <protection locked="0"/>
    </xf>
    <xf numFmtId="0" fontId="10" fillId="0" borderId="2" xfId="0" applyFont="1" applyBorder="1" applyAlignment="1">
      <alignmen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 fillId="0" borderId="0" xfId="0" applyFont="1" applyBorder="1" applyAlignment="1">
      <alignment horizontal="left" vertical="center"/>
    </xf>
    <xf numFmtId="0" fontId="10" fillId="0" borderId="0"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
  <sheetViews>
    <sheetView tabSelected="1" topLeftCell="A13" zoomScaleNormal="100" workbookViewId="0">
      <selection activeCell="B22" sqref="B22"/>
    </sheetView>
  </sheetViews>
  <sheetFormatPr defaultColWidth="9.109375" defaultRowHeight="13.8" x14ac:dyDescent="0.25"/>
  <cols>
    <col min="1" max="1" width="47.77734375" style="3" customWidth="1"/>
    <col min="2" max="3" width="9.109375" style="3"/>
    <col min="4" max="4" width="10.109375" style="3" customWidth="1"/>
    <col min="5" max="5" width="9.5546875" style="3" customWidth="1"/>
    <col min="6" max="8" width="9.109375" style="3" hidden="1" customWidth="1"/>
    <col min="9" max="9" width="13.33203125" style="3" customWidth="1"/>
    <col min="10" max="10" width="50.44140625" style="12" bestFit="1" customWidth="1"/>
    <col min="11" max="11" width="91.109375" style="3" customWidth="1"/>
    <col min="12" max="19" width="9.109375" style="17"/>
    <col min="20" max="16384" width="9.109375" style="3"/>
  </cols>
  <sheetData>
    <row r="1" spans="1:11" ht="17.399999999999999" x14ac:dyDescent="0.25">
      <c r="A1" s="48" t="s">
        <v>31</v>
      </c>
      <c r="B1" s="49"/>
      <c r="C1" s="49"/>
      <c r="D1" s="49"/>
      <c r="E1" s="49"/>
      <c r="F1" s="49"/>
      <c r="G1" s="49"/>
      <c r="H1" s="49"/>
      <c r="I1" s="9"/>
    </row>
    <row r="2" spans="1:11" ht="15.6" x14ac:dyDescent="0.25">
      <c r="A2" s="29" t="s">
        <v>31</v>
      </c>
      <c r="B2" s="44" t="s">
        <v>28</v>
      </c>
      <c r="C2" s="24"/>
      <c r="D2" s="24"/>
      <c r="E2" s="24"/>
      <c r="F2" s="24"/>
      <c r="G2" s="24"/>
      <c r="H2" s="24"/>
      <c r="I2" s="9"/>
      <c r="J2" s="25"/>
    </row>
    <row r="3" spans="1:11" ht="14.25" customHeight="1" x14ac:dyDescent="0.25">
      <c r="A3" s="29" t="s">
        <v>16</v>
      </c>
      <c r="B3" s="36" t="s">
        <v>29</v>
      </c>
      <c r="I3" s="9"/>
    </row>
    <row r="4" spans="1:11" x14ac:dyDescent="0.25">
      <c r="A4" s="1"/>
    </row>
    <row r="5" spans="1:11" ht="67.8" customHeight="1" x14ac:dyDescent="0.25">
      <c r="A5" s="46" t="s">
        <v>27</v>
      </c>
      <c r="B5" s="47"/>
      <c r="C5" s="47"/>
      <c r="D5" s="47"/>
      <c r="E5" s="47"/>
      <c r="J5" s="25"/>
    </row>
    <row r="6" spans="1:11" x14ac:dyDescent="0.25">
      <c r="A6" s="30"/>
    </row>
    <row r="7" spans="1:11" x14ac:dyDescent="0.25">
      <c r="A7" s="30"/>
      <c r="B7" s="4"/>
      <c r="C7" s="4"/>
      <c r="K7" s="27"/>
    </row>
    <row r="8" spans="1:11" ht="27.6" x14ac:dyDescent="0.25">
      <c r="B8" s="37" t="s">
        <v>30</v>
      </c>
      <c r="C8" s="37" t="s">
        <v>32</v>
      </c>
      <c r="D8" s="37" t="s">
        <v>0</v>
      </c>
      <c r="E8" s="37" t="s">
        <v>0</v>
      </c>
      <c r="F8" s="37"/>
      <c r="G8" s="37"/>
      <c r="H8" s="37"/>
      <c r="I8" s="38" t="s">
        <v>15</v>
      </c>
      <c r="J8" s="10" t="s">
        <v>10</v>
      </c>
      <c r="K8" s="39" t="s">
        <v>25</v>
      </c>
    </row>
    <row r="9" spans="1:11" x14ac:dyDescent="0.25">
      <c r="B9" s="37" t="s">
        <v>1</v>
      </c>
      <c r="C9" s="37" t="s">
        <v>1</v>
      </c>
      <c r="D9" s="37" t="s">
        <v>1</v>
      </c>
      <c r="E9" s="37" t="s">
        <v>14</v>
      </c>
      <c r="F9" s="37"/>
      <c r="G9" s="37"/>
      <c r="H9" s="27"/>
      <c r="I9" s="27"/>
      <c r="K9" s="23"/>
    </row>
    <row r="10" spans="1:11" ht="14.4" thickBot="1" x14ac:dyDescent="0.3">
      <c r="B10" s="4"/>
      <c r="K10" s="23"/>
    </row>
    <row r="11" spans="1:11" ht="44.25" customHeight="1" thickBot="1" x14ac:dyDescent="0.3">
      <c r="A11" s="42" t="s">
        <v>2</v>
      </c>
      <c r="B11" s="8">
        <v>24029</v>
      </c>
      <c r="C11" s="8">
        <v>42330</v>
      </c>
      <c r="D11" s="5">
        <v>9837</v>
      </c>
      <c r="E11" s="3">
        <v>29.05</v>
      </c>
      <c r="I11" s="4"/>
      <c r="J11" s="10" t="str">
        <f>IF(C11=B23,"Explanation of % variance from PY opening balance not required - Balance brought forward agrees","Explanation of % variance from PY opening balance not required - Balance brought forward does not agree, query this")</f>
        <v>Explanation of % variance from PY opening balance not required - Balance brought forward agrees</v>
      </c>
      <c r="K11" s="13"/>
    </row>
    <row r="12" spans="1:11" ht="14.4" thickBot="1" x14ac:dyDescent="0.3">
      <c r="B12" s="5"/>
      <c r="C12" s="5"/>
      <c r="K12" s="23"/>
    </row>
    <row r="13" spans="1:11" ht="31.5" customHeight="1" thickBot="1" x14ac:dyDescent="0.3">
      <c r="A13" s="43" t="s">
        <v>18</v>
      </c>
      <c r="B13" s="8">
        <v>25000</v>
      </c>
      <c r="C13" s="8">
        <v>20000</v>
      </c>
      <c r="D13" s="5">
        <f>C13-B13</f>
        <v>-5000</v>
      </c>
      <c r="E13" s="6">
        <f>IF((B13&gt;C13),(B13-C13)/B13,IF(B13&lt;C13,-(B13-C13)/B13,IF(B13=C13,0)))</f>
        <v>0.2</v>
      </c>
      <c r="F13" s="3">
        <f>IF(B13-C13&lt;200,0,IF(B13-C13&gt;200,1,IF(B13-C13=200,1)))</f>
        <v>1</v>
      </c>
      <c r="G13" s="3">
        <f>IF(C13-B13&lt;200,0,IF(C13-B13&gt;200,1,IF(C13-B13=200,1)))</f>
        <v>0</v>
      </c>
      <c r="H13" s="4">
        <f>IF(E13&lt;0.15,0,IF(E13&gt;0.15,1,IF(E13=0.15,1)))</f>
        <v>1</v>
      </c>
      <c r="I13" s="4" t="str">
        <f>IF((E13&lt;15%)*AND(D13&lt;100000), "NO","YES")</f>
        <v>YES</v>
      </c>
      <c r="J13" s="10" t="str">
        <f>IF((I13="YES")*AND(F13+G13&lt;1),"Explanation not required, difference less than £200"," ")</f>
        <v xml:space="preserve"> </v>
      </c>
      <c r="K13" s="13" t="s">
        <v>34</v>
      </c>
    </row>
    <row r="14" spans="1:11" ht="14.4" thickBot="1" x14ac:dyDescent="0.3">
      <c r="B14" s="5"/>
      <c r="C14" s="5"/>
      <c r="D14" s="5"/>
      <c r="E14" s="6"/>
      <c r="H14" s="4"/>
      <c r="I14" s="4"/>
      <c r="K14" s="23"/>
    </row>
    <row r="15" spans="1:11" ht="35.4" customHeight="1" thickBot="1" x14ac:dyDescent="0.3">
      <c r="A15" s="41" t="s">
        <v>3</v>
      </c>
      <c r="B15" s="8">
        <v>20693</v>
      </c>
      <c r="C15" s="8">
        <v>5941</v>
      </c>
      <c r="D15" s="5">
        <f>C15-B15</f>
        <v>-14752</v>
      </c>
      <c r="E15" s="6">
        <f>IF((B15&gt;C15),(B15-C15)/B15,IF(B15&lt;C15,-(B15-C15)/B15,IF(B15=C15,0)))</f>
        <v>0.71289808147682787</v>
      </c>
      <c r="F15" s="3">
        <f>IF(B15-C15&lt;200,0,IF(B15-C15&gt;200,1,IF(B15-C15=200,1)))</f>
        <v>1</v>
      </c>
      <c r="G15" s="3">
        <f>IF(C15-B15&lt;200,0,IF(C15-B15&gt;200,1,IF(C15-B15=200,1)))</f>
        <v>0</v>
      </c>
      <c r="H15" s="4">
        <f>IF(E15&lt;0.15,0,IF(E15&gt;0.15,1,IF(E15=0.15,1)))</f>
        <v>1</v>
      </c>
      <c r="I15" s="4" t="str">
        <f>IF((E15&lt;15%)*AND(D15&lt;100000), "NO","YES")</f>
        <v>YES</v>
      </c>
      <c r="J15" s="10" t="str">
        <f>IF((I15="YES")*AND(F15+G15&lt;1),"Explanation not required, difference less than £200"," ")</f>
        <v xml:space="preserve"> </v>
      </c>
      <c r="K15" s="45" t="s">
        <v>33</v>
      </c>
    </row>
    <row r="16" spans="1:11" ht="14.4" thickBot="1" x14ac:dyDescent="0.3">
      <c r="B16" s="5"/>
      <c r="C16" s="5"/>
      <c r="D16" s="5"/>
      <c r="E16" s="6"/>
      <c r="H16" s="4"/>
      <c r="I16" s="4"/>
      <c r="K16" s="23"/>
    </row>
    <row r="17" spans="1:11" ht="20.100000000000001" customHeight="1" thickBot="1" x14ac:dyDescent="0.3">
      <c r="A17" s="41" t="s">
        <v>4</v>
      </c>
      <c r="B17" s="8">
        <v>6455</v>
      </c>
      <c r="C17" s="8">
        <v>6663</v>
      </c>
      <c r="D17" s="5">
        <f>C17-B17</f>
        <v>208</v>
      </c>
      <c r="E17" s="6">
        <f>IF((B17&gt;C17),(B17-C17)/B17,IF(B17&lt;C17,-(B17-C17)/B17,IF(B17=C17,0)))</f>
        <v>3.2223082881487217E-2</v>
      </c>
      <c r="F17" s="3">
        <f>IF(B17-C17&lt;200,0,IF(B17-C17&gt;200,1,IF(B17-C17=200,1)))</f>
        <v>0</v>
      </c>
      <c r="G17" s="3">
        <f>IF(C17-B17&lt;200,0,IF(C17-B17&gt;200,1,IF(C17-B17=200,1)))</f>
        <v>1</v>
      </c>
      <c r="H17" s="4">
        <f>IF(E17&lt;0.15,0,IF(E17&gt;0.15,1,IF(E17=0.15,1)))</f>
        <v>0</v>
      </c>
      <c r="I17" s="4" t="str">
        <f>IF((E17&lt;15%)*AND(D17&lt;100000), "NO","YES")</f>
        <v>NO</v>
      </c>
      <c r="J17" s="10" t="str">
        <f>IF((I17="YES")*AND(F17+G17&lt;1),"Explanation not required, difference less than £200"," ")</f>
        <v xml:space="preserve"> </v>
      </c>
      <c r="K17" s="13"/>
    </row>
    <row r="18" spans="1:11" ht="14.4" thickBot="1" x14ac:dyDescent="0.3">
      <c r="B18" s="5"/>
      <c r="C18" s="5"/>
      <c r="D18" s="5"/>
      <c r="E18" s="6"/>
      <c r="H18" s="4"/>
      <c r="I18" s="4"/>
      <c r="K18" s="23"/>
    </row>
    <row r="19" spans="1:11" ht="20.100000000000001" customHeight="1" thickBot="1" x14ac:dyDescent="0.3">
      <c r="A19" s="41" t="s">
        <v>7</v>
      </c>
      <c r="B19" s="8">
        <v>0</v>
      </c>
      <c r="C19" s="8">
        <v>0</v>
      </c>
      <c r="D19" s="5">
        <f>C19-B19</f>
        <v>0</v>
      </c>
      <c r="E19" s="6">
        <f>IF((B19&gt;C19),(B19-C19)/B19,IF(B19&lt;C19,-(B19-C19)/B19,IF(B19=C19,0)))</f>
        <v>0</v>
      </c>
      <c r="F19" s="3">
        <f>IF(B19-C19&lt;200,0,IF(B19-C19&gt;200,1,IF(B19-C19=200,1)))</f>
        <v>0</v>
      </c>
      <c r="G19" s="3">
        <f>IF(C19-B19&lt;200,0,IF(C19-B19&gt;200,1,IF(C19-B19=200,1)))</f>
        <v>0</v>
      </c>
      <c r="H19" s="4">
        <f>IF(E19&lt;0.15,0,IF(E19&gt;0.15,1,IF(E19=0.15,1)))</f>
        <v>0</v>
      </c>
      <c r="I19" s="4" t="str">
        <f>IF((E19&lt;15%)*AND(D19&lt;100000), "NO","YES")</f>
        <v>NO</v>
      </c>
      <c r="J19" s="10" t="str">
        <f>IF((I19="YES")*AND(F19+G19&lt;1),"Explanation not required, difference less than £200"," ")</f>
        <v xml:space="preserve"> </v>
      </c>
      <c r="K19" s="13"/>
    </row>
    <row r="20" spans="1:11" ht="14.4" thickBot="1" x14ac:dyDescent="0.3">
      <c r="B20" s="5"/>
      <c r="C20" s="5"/>
      <c r="D20" s="5"/>
      <c r="E20" s="6"/>
      <c r="H20" s="4"/>
      <c r="I20" s="4"/>
      <c r="K20" s="23"/>
    </row>
    <row r="21" spans="1:11" ht="39.6" customHeight="1" thickBot="1" x14ac:dyDescent="0.3">
      <c r="A21" s="41" t="s">
        <v>19</v>
      </c>
      <c r="B21" s="8">
        <v>22152</v>
      </c>
      <c r="C21" s="8">
        <v>21389</v>
      </c>
      <c r="D21" s="5">
        <f>C21-B21</f>
        <v>-763</v>
      </c>
      <c r="E21" s="6">
        <f>IF((B21&gt;C21),(B21-C21)/B21,IF(B21&lt;C21,-(B21-C21)/B21,IF(B21=C21,0)))</f>
        <v>3.4443842542434093E-2</v>
      </c>
      <c r="F21" s="3">
        <f>IF(B21-C21&lt;200,0,IF(B21-C21&gt;200,1,IF(B21-C21=200,1)))</f>
        <v>1</v>
      </c>
      <c r="G21" s="3">
        <f>IF(C21-B21&lt;200,0,IF(C21-B21&gt;200,1,IF(C21-B21=200,1)))</f>
        <v>0</v>
      </c>
      <c r="H21" s="4">
        <f>IF(E21&lt;0.15,0,IF(E21&gt;0.15,1,IF(E21=0.15,1)))</f>
        <v>0</v>
      </c>
      <c r="I21" s="4" t="str">
        <f>IF((E21&lt;15%)*AND(D21&lt;100000), "NO","YES")</f>
        <v>NO</v>
      </c>
      <c r="J21" s="10" t="str">
        <f>IF((I21="YES")*AND(F21+G21&lt;1),"Explanation not required, difference less than £200"," ")</f>
        <v xml:space="preserve"> </v>
      </c>
      <c r="K21" s="13"/>
    </row>
    <row r="22" spans="1:11" ht="14.4" thickBot="1" x14ac:dyDescent="0.3">
      <c r="B22" s="5"/>
      <c r="C22" s="5"/>
      <c r="D22" s="5"/>
      <c r="E22" s="6"/>
      <c r="H22" s="4"/>
      <c r="I22" s="4"/>
      <c r="K22" s="23"/>
    </row>
    <row r="23" spans="1:11" ht="20.100000000000001" customHeight="1" thickBot="1" x14ac:dyDescent="0.3">
      <c r="A23" s="7" t="s">
        <v>5</v>
      </c>
      <c r="B23" s="2">
        <v>42330</v>
      </c>
      <c r="C23" s="2">
        <v>40220</v>
      </c>
      <c r="D23" s="5">
        <f>C23-B23</f>
        <v>-2110</v>
      </c>
      <c r="E23" s="6">
        <f>IF((B23&gt;C23),(B23-C23)/B23,IF(B23&lt;C23,-(B23-C23)/B23,IF(B23=C23,0)))</f>
        <v>4.9846444601937163E-2</v>
      </c>
      <c r="F23" s="3">
        <f>IF(B23-C23&lt;200,0,IF(B23-C23&gt;200,1,IF(B23-C23=200,1)))</f>
        <v>1</v>
      </c>
      <c r="G23" s="3">
        <f>IF(C23-B23&lt;200,0,IF(C23-B23&gt;200,1,IF(C23-B23=200,1)))</f>
        <v>0</v>
      </c>
      <c r="H23" s="4">
        <f>IF(E23&lt;0.15,0,IF(E23&gt;0.15,1,IF(E23=0.15,1)))</f>
        <v>0</v>
      </c>
      <c r="I23" s="4" t="str">
        <f>IF((E23&lt;15%)*AND(D23&lt;100000), "NO","YES")</f>
        <v>NO</v>
      </c>
      <c r="J23" s="14" t="s">
        <v>12</v>
      </c>
      <c r="K23" s="23"/>
    </row>
    <row r="24" spans="1:11" s="17" customFormat="1" ht="55.2" x14ac:dyDescent="0.25">
      <c r="A24" s="16"/>
      <c r="B24" s="18"/>
      <c r="C24" s="18"/>
      <c r="D24" s="5"/>
      <c r="E24" s="19"/>
      <c r="H24" s="20"/>
      <c r="I24" s="21" t="str">
        <f>IF(C23&gt;(2*C13),"YES","NO")</f>
        <v>YES</v>
      </c>
      <c r="J24" s="22" t="str">
        <f>IF(C23&gt;(2*C13),"EXPLANATION REQUIRED ON RESERVES TAB AS TO WHY CARRY FORWARD RESERVES ARE GREATER THAN TWICE INCOME FROM LOCAL TAXATION/LEVIES"," ")</f>
        <v>EXPLANATION REQUIRED ON RESERVES TAB AS TO WHY CARRY FORWARD RESERVES ARE GREATER THAN TWICE INCOME FROM LOCAL TAXATION/LEVIES</v>
      </c>
      <c r="K24" s="28"/>
    </row>
    <row r="25" spans="1:11" ht="14.4" thickBot="1" x14ac:dyDescent="0.3">
      <c r="B25" s="5"/>
      <c r="C25" s="5"/>
      <c r="D25" s="5"/>
      <c r="E25" s="6"/>
      <c r="H25" s="4"/>
      <c r="I25" s="4"/>
      <c r="K25" s="23"/>
    </row>
    <row r="26" spans="1:11" ht="20.100000000000001" customHeight="1" thickBot="1" x14ac:dyDescent="0.3">
      <c r="A26" s="41" t="s">
        <v>9</v>
      </c>
      <c r="B26" s="8">
        <v>46902</v>
      </c>
      <c r="C26" s="8">
        <v>43050</v>
      </c>
      <c r="D26" s="5">
        <f>C26-B26</f>
        <v>-3852</v>
      </c>
      <c r="E26" s="6">
        <f>IF((B26&gt;C26),(B26-C26)/B26,IF(B26&lt;C26,-(B26-C26)/B26,IF(B26=C26,0)))</f>
        <v>8.2128693872329545E-2</v>
      </c>
      <c r="F26" s="3">
        <f>IF(B26-C26&lt;200,0,IF(B26-C26&gt;200,1,IF(B26-C26=200,1)))</f>
        <v>1</v>
      </c>
      <c r="G26" s="3">
        <f>IF(C26-B26&lt;200,0,IF(C26-B26&gt;200,1,IF(C26-B26=200,1)))</f>
        <v>0</v>
      </c>
      <c r="H26" s="4">
        <f>IF(E26&lt;0.15,0,IF(E26&gt;0.15,1,IF(E26=0.15,1)))</f>
        <v>0</v>
      </c>
      <c r="I26" s="4" t="str">
        <f>IF((E26&lt;15%)*AND(D26&lt;100000), "NO","YES")</f>
        <v>NO</v>
      </c>
      <c r="J26" s="15" t="s">
        <v>12</v>
      </c>
      <c r="K26" s="23"/>
    </row>
    <row r="27" spans="1:11" ht="14.4" thickBot="1" x14ac:dyDescent="0.3">
      <c r="B27" s="5"/>
      <c r="C27" s="5"/>
      <c r="D27" s="5"/>
      <c r="E27" s="6"/>
      <c r="H27" s="4"/>
      <c r="I27" s="4"/>
      <c r="K27" s="23"/>
    </row>
    <row r="28" spans="1:11" ht="20.100000000000001" customHeight="1" thickBot="1" x14ac:dyDescent="0.3">
      <c r="A28" s="41" t="s">
        <v>8</v>
      </c>
      <c r="B28" s="8">
        <v>61887</v>
      </c>
      <c r="C28" s="8">
        <v>60929</v>
      </c>
      <c r="D28" s="5">
        <f>C28-B28</f>
        <v>-958</v>
      </c>
      <c r="E28" s="6">
        <f>IF((B28&gt;C28),(B28-C28)/B28,IF(B28&lt;C28,-(B28-C28)/B28,IF(B28=C28,0)))</f>
        <v>1.5479826134729426E-2</v>
      </c>
      <c r="F28" s="3">
        <f>IF(B28-C28&lt;200,0,IF(B28-C28&gt;200,1,IF(B28-C28=200,1)))</f>
        <v>1</v>
      </c>
      <c r="G28" s="3">
        <f>IF(C28-B28&lt;200,0,IF(C28-B28&gt;200,1,IF(C28-B28=200,1)))</f>
        <v>0</v>
      </c>
      <c r="H28" s="4">
        <f>IF(E28&lt;0.15,0,IF(E28&gt;0.15,1,IF(E28=0.15,1)))</f>
        <v>0</v>
      </c>
      <c r="I28" s="4" t="str">
        <f>IF((E28&lt;15%)*AND(D28&lt;100000), "NO","YES")</f>
        <v>NO</v>
      </c>
      <c r="J28" s="10" t="str">
        <f>IF((I28="YES")*AND(F28+G28&lt;1),"Explanation not required, difference less than £200"," ")</f>
        <v xml:space="preserve"> </v>
      </c>
      <c r="K28" s="13"/>
    </row>
    <row r="29" spans="1:11" ht="14.4" thickBot="1" x14ac:dyDescent="0.3">
      <c r="B29" s="5"/>
      <c r="C29" s="5"/>
      <c r="D29" s="5"/>
      <c r="E29" s="6"/>
      <c r="H29" s="4"/>
      <c r="I29" s="4"/>
      <c r="K29" s="23"/>
    </row>
    <row r="30" spans="1:11" ht="20.100000000000001" customHeight="1" thickBot="1" x14ac:dyDescent="0.3">
      <c r="A30" s="41" t="s">
        <v>6</v>
      </c>
      <c r="B30" s="8">
        <v>0</v>
      </c>
      <c r="C30" s="8">
        <v>0</v>
      </c>
      <c r="D30" s="5">
        <f>C30-B30</f>
        <v>0</v>
      </c>
      <c r="E30" s="6">
        <f>IF((B30&gt;C30),(B30-C30)/B30,IF(B30&lt;C30,-(B30-C30)/B30,IF(B30=C30,0)))</f>
        <v>0</v>
      </c>
      <c r="F30" s="3">
        <f>IF(B30-C30&lt;100,0,IF(B30-C30&gt;100,1,IF(B30-C30=100,1)))</f>
        <v>0</v>
      </c>
      <c r="G30" s="3">
        <f>IF(C30-B30&lt;100,0,IF(C30-B30&gt;100,1,IF(C30-B30=100,1)))</f>
        <v>0</v>
      </c>
      <c r="H30" s="4">
        <f>IF(E30&lt;0.15,0,IF(E30&gt;0.15,1,IF(E30=0.15,1)))</f>
        <v>0</v>
      </c>
      <c r="I30" s="4" t="str">
        <f>IF((E30&lt;15%)*AND(D30&lt;100000), "NO","YES")</f>
        <v>NO</v>
      </c>
      <c r="J30" s="10" t="str">
        <f>IF((I30="YES")*AND(F30+G30&lt;1),"Explanation not required, difference less than £200"," ")</f>
        <v xml:space="preserve"> </v>
      </c>
      <c r="K30" s="13"/>
    </row>
    <row r="31" spans="1:11" x14ac:dyDescent="0.25">
      <c r="E31" s="6"/>
      <c r="H31" s="4"/>
      <c r="I31" s="4"/>
      <c r="K31" s="23"/>
    </row>
    <row r="32" spans="1:11" x14ac:dyDescent="0.25">
      <c r="A32" s="11" t="s">
        <v>11</v>
      </c>
    </row>
    <row r="33" spans="1:19" ht="15" customHeight="1" x14ac:dyDescent="0.25">
      <c r="L33" s="26"/>
      <c r="M33" s="26"/>
      <c r="N33" s="26"/>
      <c r="O33" s="26"/>
      <c r="P33" s="26"/>
      <c r="Q33" s="26"/>
      <c r="R33" s="26"/>
      <c r="S33" s="26"/>
    </row>
    <row r="34" spans="1:19" x14ac:dyDescent="0.25">
      <c r="A34" s="11" t="s">
        <v>13</v>
      </c>
      <c r="K34" s="26"/>
      <c r="L34" s="26"/>
      <c r="M34" s="26"/>
      <c r="N34" s="26"/>
      <c r="O34" s="26"/>
      <c r="P34" s="26"/>
      <c r="Q34" s="26"/>
      <c r="R34" s="26"/>
      <c r="S34" s="26"/>
    </row>
    <row r="36" spans="1:19" x14ac:dyDescent="0.25">
      <c r="A36" s="11" t="s">
        <v>17</v>
      </c>
    </row>
  </sheetData>
  <mergeCells count="2">
    <mergeCell ref="A5:E5"/>
    <mergeCell ref="A1:H1"/>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3"/>
  <sheetViews>
    <sheetView workbookViewId="0">
      <selection activeCell="B16" sqref="B16"/>
    </sheetView>
  </sheetViews>
  <sheetFormatPr defaultRowHeight="14.4" x14ac:dyDescent="0.3"/>
  <cols>
    <col min="2" max="2" width="21.77734375" customWidth="1"/>
  </cols>
  <sheetData>
    <row r="1" spans="1:6" ht="15.75" customHeight="1" x14ac:dyDescent="0.35">
      <c r="A1" s="32" t="s">
        <v>20</v>
      </c>
    </row>
    <row r="2" spans="1:6" ht="15.75" customHeight="1" x14ac:dyDescent="0.3">
      <c r="A2" s="40" t="s">
        <v>26</v>
      </c>
    </row>
    <row r="3" spans="1:6" x14ac:dyDescent="0.3">
      <c r="A3" t="s">
        <v>21</v>
      </c>
    </row>
    <row r="5" spans="1:6" x14ac:dyDescent="0.3">
      <c r="D5" s="31" t="s">
        <v>1</v>
      </c>
      <c r="E5" s="31" t="s">
        <v>1</v>
      </c>
      <c r="F5" s="31" t="s">
        <v>1</v>
      </c>
    </row>
    <row r="6" spans="1:6" x14ac:dyDescent="0.3">
      <c r="A6" s="31" t="s">
        <v>22</v>
      </c>
    </row>
    <row r="7" spans="1:6" x14ac:dyDescent="0.3">
      <c r="A7" s="31"/>
      <c r="B7" s="34" t="s">
        <v>35</v>
      </c>
      <c r="D7" s="34">
        <v>2394.75</v>
      </c>
    </row>
    <row r="8" spans="1:6" x14ac:dyDescent="0.3">
      <c r="A8" s="31"/>
      <c r="B8" s="34" t="s">
        <v>36</v>
      </c>
      <c r="D8" s="34">
        <v>0</v>
      </c>
    </row>
    <row r="9" spans="1:6" x14ac:dyDescent="0.3">
      <c r="B9" s="34" t="s">
        <v>37</v>
      </c>
      <c r="D9" s="34">
        <v>9786.5499999999993</v>
      </c>
    </row>
    <row r="10" spans="1:6" ht="15" customHeight="1" x14ac:dyDescent="0.3">
      <c r="B10" s="34" t="s">
        <v>38</v>
      </c>
      <c r="D10" s="34">
        <v>500</v>
      </c>
    </row>
    <row r="11" spans="1:6" x14ac:dyDescent="0.3">
      <c r="B11" s="34" t="s">
        <v>39</v>
      </c>
      <c r="D11" s="34">
        <v>1123</v>
      </c>
    </row>
    <row r="12" spans="1:6" x14ac:dyDescent="0.3">
      <c r="B12" s="34" t="s">
        <v>40</v>
      </c>
      <c r="D12" s="34">
        <v>0</v>
      </c>
    </row>
    <row r="13" spans="1:6" x14ac:dyDescent="0.3">
      <c r="B13" s="34" t="s">
        <v>41</v>
      </c>
      <c r="D13" s="34">
        <v>0</v>
      </c>
    </row>
    <row r="14" spans="1:6" x14ac:dyDescent="0.3">
      <c r="B14" s="34" t="s">
        <v>42</v>
      </c>
      <c r="D14" s="34">
        <v>150</v>
      </c>
    </row>
    <row r="15" spans="1:6" x14ac:dyDescent="0.3">
      <c r="B15" s="34" t="s">
        <v>45</v>
      </c>
      <c r="D15" s="34">
        <v>1000</v>
      </c>
    </row>
    <row r="16" spans="1:6" x14ac:dyDescent="0.3">
      <c r="E16" s="33">
        <f>SUM(D7:D15)</f>
        <v>14954.3</v>
      </c>
    </row>
    <row r="18" spans="1:6" x14ac:dyDescent="0.3">
      <c r="A18" s="31" t="s">
        <v>23</v>
      </c>
      <c r="D18" s="34">
        <v>25265.830000000005</v>
      </c>
    </row>
    <row r="19" spans="1:6" x14ac:dyDescent="0.3">
      <c r="E19" s="33">
        <f>D18</f>
        <v>25265.830000000005</v>
      </c>
    </row>
    <row r="20" spans="1:6" ht="15" thickBot="1" x14ac:dyDescent="0.35">
      <c r="A20" s="31" t="s">
        <v>24</v>
      </c>
      <c r="F20" s="35">
        <f>E16+E19</f>
        <v>40220.130000000005</v>
      </c>
    </row>
    <row r="21" spans="1:6" ht="15" thickTop="1" x14ac:dyDescent="0.3"/>
    <row r="22" spans="1:6" x14ac:dyDescent="0.3">
      <c r="A22" t="s">
        <v>43</v>
      </c>
    </row>
    <row r="23" spans="1:6" x14ac:dyDescent="0.3">
      <c r="A23" t="s">
        <v>44</v>
      </c>
    </row>
  </sheetData>
  <phoneticPr fontId="17" type="noConversion"/>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Variances</vt:lpstr>
      <vt:lpstr>Reserves</vt:lpstr>
      <vt:lpstr>Variances!Print_Area</vt:lpstr>
    </vt:vector>
  </TitlesOfParts>
  <Company>Littlejohn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jsheridan</dc:creator>
  <cp:lastModifiedBy>katrina levy</cp:lastModifiedBy>
  <cp:lastPrinted>2020-03-19T12:45:09Z</cp:lastPrinted>
  <dcterms:created xsi:type="dcterms:W3CDTF">2012-07-11T10:01:28Z</dcterms:created>
  <dcterms:modified xsi:type="dcterms:W3CDTF">2022-09-27T21:36:50Z</dcterms:modified>
</cp:coreProperties>
</file>