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docs.live.net/b5a4b009c2c3e7c8/Widdington Parish Council/Finance/Finance 21.22/Audit/"/>
    </mc:Choice>
  </mc:AlternateContent>
  <xr:revisionPtr revIDLastSave="9" documentId="13_ncr:4000b_{8612A746-1B7B-4D2B-842D-7F25FCECE970}" xr6:coauthVersionLast="47" xr6:coauthVersionMax="47" xr10:uidLastSave="{C3277251-4D41-4F60-9B9F-CF3BFD47D544}"/>
  <bookViews>
    <workbookView xWindow="-108" yWindow="-108" windowWidth="23256" windowHeight="13176" xr2:uid="{00000000-000D-0000-FFFF-FFFF00000000}"/>
  </bookViews>
  <sheets>
    <sheet name="Variances" sheetId="1" r:id="rId1"/>
    <sheet name="Reserves" sheetId="2" r:id="rId2"/>
  </sheets>
  <definedNames>
    <definedName name="_xlnm.Print_Area" localSheetId="0">Variances!$A$1:$K$34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2" l="1"/>
  <c r="I24" i="1"/>
  <c r="G26" i="1"/>
  <c r="F26" i="1"/>
  <c r="E26" i="1"/>
  <c r="D26" i="1"/>
  <c r="G23" i="1"/>
  <c r="F23" i="1"/>
  <c r="E23" i="1"/>
  <c r="D23" i="1"/>
  <c r="E19" i="2"/>
  <c r="F20" i="2" s="1"/>
  <c r="D30" i="1"/>
  <c r="D28" i="1"/>
  <c r="D21" i="1"/>
  <c r="D19" i="1"/>
  <c r="D17" i="1"/>
  <c r="D15" i="1"/>
  <c r="D13" i="1"/>
  <c r="F15" i="1"/>
  <c r="G15" i="1"/>
  <c r="F17" i="1"/>
  <c r="G17" i="1"/>
  <c r="F19" i="1"/>
  <c r="G19" i="1"/>
  <c r="F21" i="1"/>
  <c r="G21" i="1"/>
  <c r="F28" i="1"/>
  <c r="G28" i="1"/>
  <c r="G13" i="1"/>
  <c r="F13" i="1"/>
  <c r="G30" i="1"/>
  <c r="F30" i="1"/>
  <c r="E30" i="1"/>
  <c r="H30" i="1" s="1"/>
  <c r="E28" i="1"/>
  <c r="J24" i="1"/>
  <c r="J11" i="1"/>
  <c r="E21" i="1"/>
  <c r="H21" i="1" s="1"/>
  <c r="E19" i="1"/>
  <c r="H19" i="1" s="1"/>
  <c r="E17" i="1"/>
  <c r="E15" i="1"/>
  <c r="E13" i="1"/>
  <c r="H13" i="1" s="1"/>
  <c r="I23" i="1" l="1"/>
  <c r="I26" i="1"/>
  <c r="H26" i="1"/>
  <c r="H23" i="1"/>
  <c r="I17" i="1"/>
  <c r="J17" i="1" s="1"/>
  <c r="I19" i="1"/>
  <c r="I28" i="1"/>
  <c r="J28" i="1" s="1"/>
  <c r="I15" i="1"/>
  <c r="J15" i="1" s="1"/>
  <c r="H15" i="1"/>
  <c r="J19" i="1"/>
  <c r="I30" i="1"/>
  <c r="J30" i="1" s="1"/>
  <c r="I13" i="1"/>
  <c r="J13" i="1" s="1"/>
  <c r="I21" i="1"/>
  <c r="J21" i="1" s="1"/>
  <c r="H28" i="1"/>
  <c r="H17" i="1"/>
</calcChain>
</file>

<file path=xl/sharedStrings.xml><?xml version="1.0" encoding="utf-8"?>
<sst xmlns="http://schemas.openxmlformats.org/spreadsheetml/2006/main" count="54" uniqueCount="46">
  <si>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</si>
  <si>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</si>
  <si>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</si>
  <si>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</si>
  <si>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</si>
  <si>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</si>
  <si>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</si>
  <si>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</si>
  <si>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</si>
  <si>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</si>
  <si>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</si>
  <si>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</si>
  <si>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</si>
  <si>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</si>
  <si>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</si>
  <si>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</si>
  <si>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</si>
  <si>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</si>
  <si>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</si>
  <si>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</si>
  <si>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</si>
  <si>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</si>
  <si>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</si>
  <si>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</si>
  <si>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</si>
  <si>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r>
      <t xml:space="preserve">Explanation from smaller authority </t>
    </r>
    <r>
      <rPr>
        <b/>
        <u/>
        <sz val="11"/>
        <color indexed="8"/>
        <rFont val="Arial"/>
        <family val="2"/>
      </rPr>
      <t>(must include narrative and supporting figures)</t>
    </r>
  </si>
  <si>
    <t>(Please complete the highlighted boxes.)</t>
  </si>
  <si>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</si>
  <si>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Widdington Parish Council</t>
  </si>
  <si>
    <t>Essex</t>
  </si>
  <si>
    <t>2020/21</t>
  </si>
  <si>
    <t xml:space="preserve">Explanation of variances </t>
  </si>
  <si>
    <t>2021/22</t>
  </si>
  <si>
    <t>A number of substantial grants/donations received in 2020/2021. In 2021/2022 tax year main source of funding was precept, allotment, garagei income and one resident donation.</t>
  </si>
  <si>
    <t>Precept decreased due to large donations received during 2019/2020 increasing the parish council's reserves.  An attempt made to decrease reserves</t>
  </si>
  <si>
    <t xml:space="preserve">Greens                           </t>
  </si>
  <si>
    <t xml:space="preserve">Defibrillator                    </t>
  </si>
  <si>
    <t xml:space="preserve">Car park                      </t>
  </si>
  <si>
    <t xml:space="preserve">Ponds                            </t>
  </si>
  <si>
    <t xml:space="preserve">IT replacement               </t>
  </si>
  <si>
    <t>Hall hire</t>
  </si>
  <si>
    <t>Cllr Training</t>
  </si>
  <si>
    <t>Xmas Tree lights</t>
  </si>
  <si>
    <t>The council is aware that reserves have become too high, however now that the pandemic is over we are hoping to provide more events for the village, foresee extra planning appeals for two recently refused applications</t>
  </si>
  <si>
    <t>Also the precept for 2022/2023 has been halved vs 2021/2022 precept in effort to reduce reserves, even further. We are also looking at some more pro-active long term projects.</t>
  </si>
  <si>
    <t>Village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</si>
</sst>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name val="Arial"/>
      <family val="2"/>
    </font>
    <font>
      <b/>
      <sz val="12"/>
      <name val="Arial"/>
      <family val="2"/>
    </font>
    <font>
      <b/>
      <sz val="10"/>
      <name val="Arial"/>
      <family val="2"/>
    </font>
    <font>
      <b/>
      <sz val="10"/>
      <color indexed="10"/>
      <name val="Arial"/>
      <family val="2"/>
    </font>
    <font>
      <b/>
      <sz val="11"/>
      <color indexed="8"/>
      <name val="Arial"/>
      <family val="2"/>
    </font>
    <font>
      <b/>
      <sz val="8"/>
      <color indexed="8"/>
      <name val="Arial"/>
      <family val="2"/>
    </font>
    <font>
      <sz val="10"/>
      <color indexed="8"/>
      <name val="Arial"/>
      <family val="2"/>
    </font>
    <font>
      <b/>
      <u/>
      <sz val="11"/>
      <color indexed="8"/>
      <name val="Arial"/>
      <family val="2"/>
    </font>
    <font>
      <b/>
      <sz val="11"/>
      <color theme="1"/>
      <name val="Calibri"/>
      <family val="2"/>
      <scheme val="minor"/>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charset val="2"/>
    </font>
    <font>
      <b/>
      <sz val="14"/>
      <color theme="1"/>
      <name val="Calibri"/>
      <family val="2"/>
      <scheme val="minor"/>
    </font>
    <font>
      <b/>
      <sz val="10"/>
      <color theme="1"/>
      <name val="Arial"/>
      <family val="2"/>
    </font>
    <font>
      <sz val="8"/>
      <name val="Calibri"/>
      <family val="2"/>
      <scheme val="minor"/>
    </font>
  </fonts>
  <fills count="9">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1">
    <xf numFmtId="0" fontId="0" fillId="0" borderId="0"/>
  </cellStyleXfs>
  <cellXfs count="50">
    <xf numFmtId="0" fontId="0" fillId="0" borderId="0" xfId="0"/>
    <xf numFmtId="0" fontId="4" fillId="0" borderId="0" xfId="0" applyFont="1"/>
    <xf numFmtId="3" fontId="3" fillId="2" borderId="1" xfId="0" applyNumberFormat="1" applyFont="1" applyFill="1" applyBorder="1" applyAlignment="1" applyProtection="1">
      <alignment horizontal="center"/>
      <protection locked="0"/>
    </xf>
    <xf numFmtId="0" fontId="10" fillId="0" borderId="0" xfId="0" applyFont="1"/>
    <xf numFmtId="0" fontId="10" fillId="0" borderId="0" xfId="0" applyFont="1" applyAlignment="1">
      <alignment horizontal="center"/>
    </xf>
    <xf numFmtId="3" fontId="10" fillId="0" borderId="0" xfId="0" applyNumberFormat="1" applyFont="1"/>
    <xf numFmtId="10" fontId="10" fillId="0" borderId="0" xfId="0" applyNumberFormat="1" applyFont="1"/>
    <xf numFmtId="0" fontId="10" fillId="0" borderId="0" xfId="0" applyFont="1" applyAlignment="1">
      <alignment vertical="center"/>
    </xf>
    <xf numFmtId="3" fontId="3" fillId="3" borderId="1" xfId="0" applyNumberFormat="1" applyFont="1" applyFill="1" applyBorder="1" applyAlignment="1" applyProtection="1">
      <alignment horizontal="center"/>
      <protection locked="0"/>
    </xf>
    <xf numFmtId="0" fontId="2" fillId="0" borderId="0" xfId="0" applyFont="1" applyAlignment="1">
      <alignment vertical="top"/>
    </xf>
    <xf numFmtId="0" fontId="10" fillId="4" borderId="2" xfId="0" applyFont="1" applyFill="1" applyBorder="1" applyAlignment="1">
      <alignment wrapText="1"/>
    </xf>
    <xf numFmtId="0" fontId="11" fillId="0" borderId="0" xfId="0" applyFont="1"/>
    <xf numFmtId="0" fontId="10" fillId="0" borderId="0" xfId="0" applyFont="1" applyAlignment="1">
      <alignment wrapText="1"/>
    </xf>
    <xf numFmtId="0" fontId="10" fillId="0" borderId="2" xfId="0" applyFont="1" applyBorder="1" applyAlignment="1">
      <alignment wrapText="1"/>
    </xf>
    <xf numFmtId="0" fontId="10" fillId="5" borderId="2" xfId="0" applyFont="1" applyFill="1" applyBorder="1" applyAlignment="1">
      <alignment wrapText="1"/>
    </xf>
    <xf numFmtId="0" fontId="10" fillId="5" borderId="2" xfId="0" applyFont="1" applyFill="1" applyBorder="1" applyAlignment="1">
      <alignment wrapText="1"/>
    </xf>
    <xf numFmtId="0" fontId="10" fillId="0" borderId="0" xfId="0" applyFont="1" applyFill="1" applyAlignment="1">
      <alignment vertical="center"/>
    </xf>
    <xf numFmtId="0" fontId="10" fillId="0" borderId="0" xfId="0" applyFont="1" applyFill="1"/>
    <xf numFmtId="3" fontId="3" fillId="0" borderId="0" xfId="0" applyNumberFormat="1" applyFont="1" applyFill="1" applyBorder="1" applyAlignment="1" applyProtection="1">
      <alignment horizontal="center"/>
      <protection locked="0"/>
    </xf>
    <xf numFmtId="10" fontId="10" fillId="0" borderId="0" xfId="0" applyNumberFormat="1" applyFont="1" applyFill="1"/>
    <xf numFmtId="0" fontId="10" fillId="0" borderId="0" xfId="0" applyFont="1" applyFill="1" applyAlignment="1">
      <alignment horizontal="center"/>
    </xf>
    <xf numFmtId="0" fontId="10" fillId="0" borderId="0" xfId="0" applyFont="1" applyBorder="1" applyAlignment="1">
      <alignment horizontal="center" wrapText="1"/>
    </xf>
    <xf numFmtId="0" fontId="12" fillId="6" borderId="2" xfId="0" applyFont="1" applyFill="1" applyBorder="1" applyAlignment="1">
      <alignment horizontal="center" wrapText="1"/>
    </xf>
    <xf numFmtId="0" fontId="10" fillId="0" borderId="0" xfId="0" applyFont="1" applyAlignment="1">
      <alignment wrapText="1"/>
    </xf>
    <xf numFmtId="0" fontId="10" fillId="0" borderId="0" xfId="0" applyFont="1" applyBorder="1" applyAlignment="1">
      <alignment horizontal="left" vertical="center"/>
    </xf>
    <xf numFmtId="0" fontId="10" fillId="0" borderId="0" xfId="0" applyFont="1" applyAlignment="1">
      <alignment wrapText="1"/>
    </xf>
    <xf numFmtId="0" fontId="10" fillId="0" borderId="0" xfId="0" applyFont="1" applyFill="1" applyBorder="1" applyAlignment="1">
      <alignment horizontal="left" vertical="top" wrapText="1"/>
    </xf>
    <xf numFmtId="0" fontId="12" fillId="0" borderId="0" xfId="0" applyFont="1"/>
    <xf numFmtId="0" fontId="10" fillId="0" borderId="0" xfId="0" applyFont="1" applyFill="1" applyAlignment="1">
      <alignment wrapText="1"/>
    </xf>
    <xf numFmtId="0" fontId="13" fillId="0" borderId="0" xfId="0" applyFont="1"/>
    <xf numFmtId="0" fontId="14" fillId="0" borderId="0" xfId="0" applyFont="1" applyAlignment="1">
      <alignment horizontal="left" vertical="center" indent="2"/>
    </xf>
    <xf numFmtId="0" fontId="9" fillId="0" borderId="0" xfId="0" applyFont="1"/>
    <xf numFmtId="0" fontId="15" fillId="0" borderId="0" xfId="0" applyFont="1"/>
    <xf numFmtId="0" fontId="0" fillId="0" borderId="3" xfId="0" applyBorder="1"/>
    <xf numFmtId="0" fontId="0" fillId="7" borderId="0" xfId="0" applyFill="1"/>
    <xf numFmtId="0" fontId="9" fillId="0" borderId="4" xfId="0" applyFont="1" applyBorder="1"/>
    <xf numFmtId="0" fontId="10" fillId="8" borderId="0" xfId="0" applyFont="1" applyFill="1"/>
    <xf numFmtId="0" fontId="12" fillId="0" borderId="0" xfId="0" applyFont="1" applyAlignment="1">
      <alignment horizontal="center"/>
    </xf>
    <xf numFmtId="0" fontId="12" fillId="0" borderId="0" xfId="0" applyFont="1" applyAlignment="1">
      <alignment horizontal="center" wrapText="1"/>
    </xf>
    <xf numFmtId="0" fontId="12" fillId="0" borderId="2" xfId="0" applyFont="1" applyBorder="1" applyAlignment="1">
      <alignment wrapText="1"/>
    </xf>
    <xf numFmtId="0" fontId="0" fillId="0" borderId="0" xfId="0" applyFont="1"/>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3" fontId="3" fillId="8" borderId="0" xfId="0" applyNumberFormat="1" applyFont="1" applyFill="1" applyBorder="1" applyAlignment="1" applyProtection="1">
      <alignment horizontal="left"/>
      <protection locked="0"/>
    </xf>
    <xf numFmtId="0" fontId="10" fillId="0" borderId="2" xfId="0" applyFont="1" applyBorder="1" applyAlignment="1">
      <alignmen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1" fillId="0" borderId="0" xfId="0" applyFont="1" applyBorder="1" applyAlignment="1">
      <alignment horizontal="left" vertical="center"/>
    </xf>
    <xf numFmtId="0" fontId="10"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
  <sheetViews>
    <sheetView tabSelected="1" topLeftCell="A13" zoomScaleNormal="100" workbookViewId="0">
      <selection activeCell="B22" sqref="B22"/>
    </sheetView>
  </sheetViews>
  <sheetFormatPr defaultColWidth="9.109375" defaultRowHeight="13.8" x14ac:dyDescent="0.25"/>
  <cols>
    <col min="1" max="1" width="47.77734375" style="3" customWidth="1"/>
    <col min="2" max="3" width="9.109375" style="3"/>
    <col min="4" max="4" width="10.109375" style="3" customWidth="1"/>
    <col min="5" max="5" width="9.5546875" style="3" customWidth="1"/>
    <col min="6" max="8" width="9.109375" style="3" hidden="1" customWidth="1"/>
    <col min="9" max="9" width="13.33203125" style="3" customWidth="1"/>
    <col min="10" max="10" width="50.44140625" style="12" bestFit="1" customWidth="1"/>
    <col min="11" max="11" width="91.109375" style="3" customWidth="1"/>
    <col min="12" max="19" width="9.109375" style="17"/>
    <col min="20" max="16384" width="9.109375" style="3"/>
  </cols>
  <sheetData>
    <row r="1" spans="1:11" ht="17.399999999999999" x14ac:dyDescent="0.25">
      <c r="A1" s="48" t="s">
        <v>31</v>
      </c>
      <c r="B1" s="49"/>
      <c r="C1" s="49"/>
      <c r="D1" s="49"/>
      <c r="E1" s="49"/>
      <c r="F1" s="49"/>
      <c r="G1" s="49"/>
      <c r="H1" s="49"/>
      <c r="I1" s="9"/>
    </row>
    <row r="2" spans="1:11" ht="15.6" x14ac:dyDescent="0.25">
      <c r="A2" s="29" t="s">
        <v>31</v>
      </c>
      <c r="B2" s="44" t="s">
        <v>28</v>
      </c>
      <c r="C2" s="24"/>
      <c r="D2" s="24"/>
      <c r="E2" s="24"/>
      <c r="F2" s="24"/>
      <c r="G2" s="24"/>
      <c r="H2" s="24"/>
      <c r="I2" s="9"/>
      <c r="J2" s="25"/>
    </row>
    <row r="3" spans="1:11" ht="14.25" customHeight="1" x14ac:dyDescent="0.25">
      <c r="A3" s="29" t="s">
        <v>16</v>
      </c>
      <c r="B3" s="36" t="s">
        <v>29</v>
      </c>
      <c r="I3" s="9"/>
    </row>
    <row r="4" spans="1:11" x14ac:dyDescent="0.25">
      <c r="A4" s="1"/>
    </row>
    <row r="5" spans="1:11" ht="67.8" customHeight="1" x14ac:dyDescent="0.25">
      <c r="A5" s="46" t="s">
        <v>27</v>
      </c>
      <c r="B5" s="47"/>
      <c r="C5" s="47"/>
      <c r="D5" s="47"/>
      <c r="E5" s="47"/>
      <c r="J5" s="25"/>
    </row>
    <row r="6" spans="1:11" x14ac:dyDescent="0.25">
      <c r="A6" s="30"/>
    </row>
    <row r="7" spans="1:11" x14ac:dyDescent="0.25">
      <c r="A7" s="30"/>
      <c r="B7" s="4"/>
      <c r="C7" s="4"/>
      <c r="K7" s="27"/>
    </row>
    <row r="8" spans="1:11" ht="27.6" x14ac:dyDescent="0.25">
      <c r="B8" s="37" t="s">
        <v>30</v>
      </c>
      <c r="C8" s="37" t="s">
        <v>32</v>
      </c>
      <c r="D8" s="37" t="s">
        <v>0</v>
      </c>
      <c r="E8" s="37" t="s">
        <v>0</v>
      </c>
      <c r="F8" s="37"/>
      <c r="G8" s="37"/>
      <c r="H8" s="37"/>
      <c r="I8" s="38" t="s">
        <v>15</v>
      </c>
      <c r="J8" s="10" t="s">
        <v>10</v>
      </c>
      <c r="K8" s="39" t="s">
        <v>25</v>
      </c>
    </row>
    <row r="9" spans="1:11" x14ac:dyDescent="0.25">
      <c r="B9" s="37" t="s">
        <v>1</v>
      </c>
      <c r="C9" s="37" t="s">
        <v>1</v>
      </c>
      <c r="D9" s="37" t="s">
        <v>1</v>
      </c>
      <c r="E9" s="37" t="s">
        <v>14</v>
      </c>
      <c r="F9" s="37"/>
      <c r="G9" s="37"/>
      <c r="H9" s="27"/>
      <c r="I9" s="27"/>
      <c r="K9" s="23"/>
    </row>
    <row r="10" spans="1:11" ht="14.4" thickBot="1" x14ac:dyDescent="0.3">
      <c r="B10" s="4"/>
      <c r="K10" s="23"/>
    </row>
    <row r="11" spans="1:11" ht="44.25" customHeight="1" thickBot="1" x14ac:dyDescent="0.3">
      <c r="A11" s="42" t="s">
        <v>2</v>
      </c>
      <c r="B11" s="8">
        <v>24029</v>
      </c>
      <c r="C11" s="8">
        <v>42330</v>
      </c>
      <c r="D11" s="5">
        <v>9837</v>
      </c>
      <c r="E11" s="3">
        <v>29.05</v>
      </c>
      <c r="I11" s="4"/>
      <c r="J11" s="10" t="str">
        <f>IF(C11=B23,"Explanation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K11" s="13"/>
    </row>
    <row r="12" spans="1:11" ht="14.4" thickBot="1" x14ac:dyDescent="0.3">
      <c r="B12" s="5"/>
      <c r="C12" s="5"/>
      <c r="K12" s="23"/>
    </row>
    <row r="13" spans="1:11" ht="31.5" customHeight="1" thickBot="1" x14ac:dyDescent="0.3">
      <c r="A13" s="43" t="s">
        <v>18</v>
      </c>
      <c r="B13" s="8">
        <v>25000</v>
      </c>
      <c r="C13" s="8">
        <v>20000</v>
      </c>
      <c r="D13" s="5">
        <f>C13-B13</f>
        <v>-5000</v>
      </c>
      <c r="E13" s="6">
        <f>IF((B13&gt;C13),(B13-C13)/B13,IF(B13&lt;C13,-(B13-C13)/B13,IF(B13=C13,0)))</f>
        <v>0.2</v>
      </c>
      <c r="F13" s="3">
        <f>IF(B13-C13&lt;200,0,IF(B13-C13&gt;200,1,IF(B13-C13=200,1)))</f>
        <v>1</v>
      </c>
      <c r="G13" s="3">
        <f>IF(C13-B13&lt;200,0,IF(C13-B13&gt;200,1,IF(C13-B13=200,1)))</f>
        <v>0</v>
      </c>
      <c r="H13" s="4">
        <f>IF(E13&lt;0.15,0,IF(E13&gt;0.15,1,IF(E13=0.15,1)))</f>
        <v>1</v>
      </c>
      <c r="I13" s="4" t="str">
        <f>IF((E13&lt;15%)*AND(D13&lt;100000), "NO","YES")</f>
        <v>YES</v>
      </c>
      <c r="J13" s="10" t="str">
        <f>IF((I13="YES")*AND(F13+G13&lt;1),"Explanation not required, difference less than £200"," ")</f>
        <v xml:space="preserve"> </v>
      </c>
      <c r="K13" s="13" t="s">
        <v>34</v>
      </c>
    </row>
    <row r="14" spans="1:11" ht="14.4" thickBot="1" x14ac:dyDescent="0.3">
      <c r="B14" s="5"/>
      <c r="C14" s="5"/>
      <c r="D14" s="5"/>
      <c r="E14" s="6"/>
      <c r="H14" s="4"/>
      <c r="I14" s="4"/>
      <c r="K14" s="23"/>
    </row>
    <row r="15" spans="1:11" ht="35.4" customHeight="1" thickBot="1" x14ac:dyDescent="0.3">
      <c r="A15" s="41" t="s">
        <v>3</v>
      </c>
      <c r="B15" s="8">
        <v>20693</v>
      </c>
      <c r="C15" s="8">
        <v>5941</v>
      </c>
      <c r="D15" s="5">
        <f>C15-B15</f>
        <v>-14752</v>
      </c>
      <c r="E15" s="6">
        <f>IF((B15&gt;C15),(B15-C15)/B15,IF(B15&lt;C15,-(B15-C15)/B15,IF(B15=C15,0)))</f>
        <v>0.71289808147682787</v>
      </c>
      <c r="F15" s="3">
        <f>IF(B15-C15&lt;200,0,IF(B15-C15&gt;200,1,IF(B15-C15=200,1)))</f>
        <v>1</v>
      </c>
      <c r="G15" s="3">
        <f>IF(C15-B15&lt;200,0,IF(C15-B15&gt;200,1,IF(C15-B15=200,1)))</f>
        <v>0</v>
      </c>
      <c r="H15" s="4">
        <f>IF(E15&lt;0.15,0,IF(E15&gt;0.15,1,IF(E15=0.15,1)))</f>
        <v>1</v>
      </c>
      <c r="I15" s="4" t="str">
        <f>IF((E15&lt;15%)*AND(D15&lt;100000), "NO","YES")</f>
        <v>YES</v>
      </c>
      <c r="J15" s="10" t="str">
        <f>IF((I15="YES")*AND(F15+G15&lt;1),"Explanation not required, difference less than £200"," ")</f>
        <v xml:space="preserve"> </v>
      </c>
      <c r="K15" s="45" t="s">
        <v>33</v>
      </c>
    </row>
    <row r="16" spans="1:11" ht="14.4" thickBot="1" x14ac:dyDescent="0.3">
      <c r="B16" s="5"/>
      <c r="C16" s="5"/>
      <c r="D16" s="5"/>
      <c r="E16" s="6"/>
      <c r="H16" s="4"/>
      <c r="I16" s="4"/>
      <c r="K16" s="23"/>
    </row>
    <row r="17" spans="1:11" ht="20.100000000000001" customHeight="1" thickBot="1" x14ac:dyDescent="0.3">
      <c r="A17" s="41" t="s">
        <v>4</v>
      </c>
      <c r="B17" s="8">
        <v>6455</v>
      </c>
      <c r="C17" s="8">
        <v>6663</v>
      </c>
      <c r="D17" s="5">
        <f>C17-B17</f>
        <v>208</v>
      </c>
      <c r="E17" s="6">
        <f>IF((B17&gt;C17),(B17-C17)/B17,IF(B17&lt;C17,-(B17-C17)/B17,IF(B17=C17,0)))</f>
        <v>3.2223082881487217E-2</v>
      </c>
      <c r="F17" s="3">
        <f>IF(B17-C17&lt;200,0,IF(B17-C17&gt;200,1,IF(B17-C17=200,1)))</f>
        <v>0</v>
      </c>
      <c r="G17" s="3">
        <f>IF(C17-B17&lt;200,0,IF(C17-B17&gt;200,1,IF(C17-B17=200,1)))</f>
        <v>1</v>
      </c>
      <c r="H17" s="4">
        <f>IF(E17&lt;0.15,0,IF(E17&gt;0.15,1,IF(E17=0.15,1)))</f>
        <v>0</v>
      </c>
      <c r="I17" s="4" t="str">
        <f>IF((E17&lt;15%)*AND(D17&lt;100000), "NO","YES")</f>
        <v>NO</v>
      </c>
      <c r="J17" s="10" t="str">
        <f>IF((I17="YES")*AND(F17+G17&lt;1),"Explanation not required, difference less than £200"," ")</f>
        <v xml:space="preserve"> </v>
      </c>
      <c r="K17" s="13"/>
    </row>
    <row r="18" spans="1:11" ht="14.4" thickBot="1" x14ac:dyDescent="0.3">
      <c r="B18" s="5"/>
      <c r="C18" s="5"/>
      <c r="D18" s="5"/>
      <c r="E18" s="6"/>
      <c r="H18" s="4"/>
      <c r="I18" s="4"/>
      <c r="K18" s="23"/>
    </row>
    <row r="19" spans="1:11" ht="20.100000000000001" customHeight="1" thickBot="1" x14ac:dyDescent="0.3">
      <c r="A19" s="41" t="s">
        <v>7</v>
      </c>
      <c r="B19" s="8">
        <v>0</v>
      </c>
      <c r="C19" s="8">
        <v>0</v>
      </c>
      <c r="D19" s="5">
        <f>C19-B19</f>
        <v>0</v>
      </c>
      <c r="E19" s="6">
        <f>IF((B19&gt;C19),(B19-C19)/B19,IF(B19&lt;C19,-(B19-C19)/B19,IF(B19=C19,0)))</f>
        <v>0</v>
      </c>
      <c r="F19" s="3">
        <f>IF(B19-C19&lt;200,0,IF(B19-C19&gt;200,1,IF(B19-C19=200,1)))</f>
        <v>0</v>
      </c>
      <c r="G19" s="3">
        <f>IF(C19-B19&lt;200,0,IF(C19-B19&gt;200,1,IF(C19-B19=200,1)))</f>
        <v>0</v>
      </c>
      <c r="H19" s="4">
        <f>IF(E19&lt;0.15,0,IF(E19&gt;0.15,1,IF(E19=0.15,1)))</f>
        <v>0</v>
      </c>
      <c r="I19" s="4" t="str">
        <f>IF((E19&lt;15%)*AND(D19&lt;100000), "NO","YES")</f>
        <v>NO</v>
      </c>
      <c r="J19" s="10" t="str">
        <f>IF((I19="YES")*AND(F19+G19&lt;1),"Explanation not required, difference less than £200"," ")</f>
        <v xml:space="preserve"> </v>
      </c>
      <c r="K19" s="13"/>
    </row>
    <row r="20" spans="1:11" ht="14.4" thickBot="1" x14ac:dyDescent="0.3">
      <c r="B20" s="5"/>
      <c r="C20" s="5"/>
      <c r="D20" s="5"/>
      <c r="E20" s="6"/>
      <c r="H20" s="4"/>
      <c r="I20" s="4"/>
      <c r="K20" s="23"/>
    </row>
    <row r="21" spans="1:11" ht="39.6" customHeight="1" thickBot="1" x14ac:dyDescent="0.3">
      <c r="A21" s="41" t="s">
        <v>19</v>
      </c>
      <c r="B21" s="8">
        <v>22152</v>
      </c>
      <c r="C21" s="8">
        <v>21389</v>
      </c>
      <c r="D21" s="5">
        <f>C21-B21</f>
        <v>-763</v>
      </c>
      <c r="E21" s="6">
        <f>IF((B21&gt;C21),(B21-C21)/B21,IF(B21&lt;C21,-(B21-C21)/B21,IF(B21=C21,0)))</f>
        <v>3.4443842542434093E-2</v>
      </c>
      <c r="F21" s="3">
        <f>IF(B21-C21&lt;200,0,IF(B21-C21&gt;200,1,IF(B21-C21=200,1)))</f>
        <v>1</v>
      </c>
      <c r="G21" s="3">
        <f>IF(C21-B21&lt;200,0,IF(C21-B21&gt;200,1,IF(C21-B21=200,1)))</f>
        <v>0</v>
      </c>
      <c r="H21" s="4">
        <f>IF(E21&lt;0.15,0,IF(E21&gt;0.15,1,IF(E21=0.15,1)))</f>
        <v>0</v>
      </c>
      <c r="I21" s="4" t="str">
        <f>IF((E21&lt;15%)*AND(D21&lt;100000), "NO","YES")</f>
        <v>NO</v>
      </c>
      <c r="J21" s="10" t="str">
        <f>IF((I21="YES")*AND(F21+G21&lt;1),"Explanation not required, difference less than £200"," ")</f>
        <v xml:space="preserve"> </v>
      </c>
      <c r="K21" s="13"/>
    </row>
    <row r="22" spans="1:11" ht="14.4" thickBot="1" x14ac:dyDescent="0.3">
      <c r="B22" s="5"/>
      <c r="C22" s="5"/>
      <c r="D22" s="5"/>
      <c r="E22" s="6"/>
      <c r="H22" s="4"/>
      <c r="I22" s="4"/>
      <c r="K22" s="23"/>
    </row>
    <row r="23" spans="1:11" ht="20.100000000000001" customHeight="1" thickBot="1" x14ac:dyDescent="0.3">
      <c r="A23" s="7" t="s">
        <v>5</v>
      </c>
      <c r="B23" s="2">
        <v>42330</v>
      </c>
      <c r="C23" s="2">
        <v>40220</v>
      </c>
      <c r="D23" s="5">
        <f>C23-B23</f>
        <v>-2110</v>
      </c>
      <c r="E23" s="6">
        <f>IF((B23&gt;C23),(B23-C23)/B23,IF(B23&lt;C23,-(B23-C23)/B23,IF(B23=C23,0)))</f>
        <v>4.9846444601937163E-2</v>
      </c>
      <c r="F23" s="3">
        <f>IF(B23-C23&lt;200,0,IF(B23-C23&gt;200,1,IF(B23-C23=200,1)))</f>
        <v>1</v>
      </c>
      <c r="G23" s="3">
        <f>IF(C23-B23&lt;200,0,IF(C23-B23&gt;200,1,IF(C23-B23=200,1)))</f>
        <v>0</v>
      </c>
      <c r="H23" s="4">
        <f>IF(E23&lt;0.15,0,IF(E23&gt;0.15,1,IF(E23=0.15,1)))</f>
        <v>0</v>
      </c>
      <c r="I23" s="4" t="str">
        <f>IF((E23&lt;15%)*AND(D23&lt;100000), "NO","YES")</f>
        <v>NO</v>
      </c>
      <c r="J23" s="14" t="s">
        <v>12</v>
      </c>
      <c r="K23" s="23"/>
    </row>
    <row r="24" spans="1:11" s="17" customFormat="1" ht="55.2" x14ac:dyDescent="0.25">
      <c r="A24" s="16"/>
      <c r="B24" s="18"/>
      <c r="C24" s="18"/>
      <c r="D24" s="5"/>
      <c r="E24" s="19"/>
      <c r="H24" s="20"/>
      <c r="I24" s="21" t="str">
        <f>IF(C23&gt;(2*C13),"YES","NO")</f>
        <v>YES</v>
      </c>
      <c r="J24" s="22" t="str">
        <f>IF(C23&gt;(2*C13),"EXPLANATION REQUIRED ON RESERVES TAB AS TO WHY CARRY FORWARD RESERVES ARE GREATER THAN TWICE INCOME FROM LOCAL TAXATION/LEVIES"," ")</f>
        <v>EXPLANATION REQUIRED ON RESERVES TAB AS TO WHY CARRY FORWARD RESERVES ARE GREATER THAN TWICE INCOME FROM LOCAL TAXATION/LEVIES</v>
      </c>
      <c r="K24" s="28"/>
    </row>
    <row r="25" spans="1:11" ht="14.4" thickBot="1" x14ac:dyDescent="0.3">
      <c r="B25" s="5"/>
      <c r="C25" s="5"/>
      <c r="D25" s="5"/>
      <c r="E25" s="6"/>
      <c r="H25" s="4"/>
      <c r="I25" s="4"/>
      <c r="K25" s="23"/>
    </row>
    <row r="26" spans="1:11" ht="20.100000000000001" customHeight="1" thickBot="1" x14ac:dyDescent="0.3">
      <c r="A26" s="41" t="s">
        <v>9</v>
      </c>
      <c r="B26" s="8">
        <v>46902</v>
      </c>
      <c r="C26" s="8">
        <v>43050</v>
      </c>
      <c r="D26" s="5">
        <f>C26-B26</f>
        <v>-3852</v>
      </c>
      <c r="E26" s="6">
        <f>IF((B26&gt;C26),(B26-C26)/B26,IF(B26&lt;C26,-(B26-C26)/B26,IF(B26=C26,0)))</f>
        <v>8.2128693872329545E-2</v>
      </c>
      <c r="F26" s="3">
        <f>IF(B26-C26&lt;200,0,IF(B26-C26&gt;200,1,IF(B26-C26=200,1)))</f>
        <v>1</v>
      </c>
      <c r="G26" s="3">
        <f>IF(C26-B26&lt;200,0,IF(C26-B26&gt;200,1,IF(C26-B26=200,1)))</f>
        <v>0</v>
      </c>
      <c r="H26" s="4">
        <f>IF(E26&lt;0.15,0,IF(E26&gt;0.15,1,IF(E26=0.15,1)))</f>
        <v>0</v>
      </c>
      <c r="I26" s="4" t="str">
        <f>IF((E26&lt;15%)*AND(D26&lt;100000), "NO","YES")</f>
        <v>NO</v>
      </c>
      <c r="J26" s="15" t="s">
        <v>12</v>
      </c>
      <c r="K26" s="23"/>
    </row>
    <row r="27" spans="1:11" ht="14.4" thickBot="1" x14ac:dyDescent="0.3">
      <c r="B27" s="5"/>
      <c r="C27" s="5"/>
      <c r="D27" s="5"/>
      <c r="E27" s="6"/>
      <c r="H27" s="4"/>
      <c r="I27" s="4"/>
      <c r="K27" s="23"/>
    </row>
    <row r="28" spans="1:11" ht="20.100000000000001" customHeight="1" thickBot="1" x14ac:dyDescent="0.3">
      <c r="A28" s="41" t="s">
        <v>8</v>
      </c>
      <c r="B28" s="8">
        <v>61887</v>
      </c>
      <c r="C28" s="8">
        <v>60929</v>
      </c>
      <c r="D28" s="5">
        <f>C28-B28</f>
        <v>-958</v>
      </c>
      <c r="E28" s="6">
        <f>IF((B28&gt;C28),(B28-C28)/B28,IF(B28&lt;C28,-(B28-C28)/B28,IF(B28=C28,0)))</f>
        <v>1.5479826134729426E-2</v>
      </c>
      <c r="F28" s="3">
        <f>IF(B28-C28&lt;200,0,IF(B28-C28&gt;200,1,IF(B28-C28=200,1)))</f>
        <v>1</v>
      </c>
      <c r="G28" s="3">
        <f>IF(C28-B28&lt;200,0,IF(C28-B28&gt;200,1,IF(C28-B28=200,1)))</f>
        <v>0</v>
      </c>
      <c r="H28" s="4">
        <f>IF(E28&lt;0.15,0,IF(E28&gt;0.15,1,IF(E28=0.15,1)))</f>
        <v>0</v>
      </c>
      <c r="I28" s="4" t="str">
        <f>IF((E28&lt;15%)*AND(D28&lt;100000), "NO","YES")</f>
        <v>NO</v>
      </c>
      <c r="J28" s="10" t="str">
        <f>IF((I28="YES")*AND(F28+G28&lt;1),"Explanation not required, difference less than £200"," ")</f>
        <v xml:space="preserve"> </v>
      </c>
      <c r="K28" s="13"/>
    </row>
    <row r="29" spans="1:11" ht="14.4" thickBot="1" x14ac:dyDescent="0.3">
      <c r="B29" s="5"/>
      <c r="C29" s="5"/>
      <c r="D29" s="5"/>
      <c r="E29" s="6"/>
      <c r="H29" s="4"/>
      <c r="I29" s="4"/>
      <c r="K29" s="23"/>
    </row>
    <row r="30" spans="1:11" ht="20.100000000000001" customHeight="1" thickBot="1" x14ac:dyDescent="0.3">
      <c r="A30" s="41" t="s">
        <v>6</v>
      </c>
      <c r="B30" s="8">
        <v>0</v>
      </c>
      <c r="C30" s="8">
        <v>0</v>
      </c>
      <c r="D30" s="5">
        <f>C30-B30</f>
        <v>0</v>
      </c>
      <c r="E30" s="6">
        <f>IF((B30&gt;C30),(B30-C30)/B30,IF(B30&lt;C30,-(B30-C30)/B30,IF(B30=C30,0)))</f>
        <v>0</v>
      </c>
      <c r="F30" s="3">
        <f>IF(B30-C30&lt;100,0,IF(B30-C30&gt;100,1,IF(B30-C30=100,1)))</f>
        <v>0</v>
      </c>
      <c r="G30" s="3">
        <f>IF(C30-B30&lt;100,0,IF(C30-B30&gt;100,1,IF(C30-B30=100,1)))</f>
        <v>0</v>
      </c>
      <c r="H30" s="4">
        <f>IF(E30&lt;0.15,0,IF(E30&gt;0.15,1,IF(E30=0.15,1)))</f>
        <v>0</v>
      </c>
      <c r="I30" s="4" t="str">
        <f>IF((E30&lt;15%)*AND(D30&lt;100000), "NO","YES")</f>
        <v>NO</v>
      </c>
      <c r="J30" s="10" t="str">
        <f>IF((I30="YES")*AND(F30+G30&lt;1),"Explanation not required, difference less than £200"," ")</f>
        <v xml:space="preserve"> </v>
      </c>
      <c r="K30" s="13"/>
    </row>
    <row r="31" spans="1:11" x14ac:dyDescent="0.25">
      <c r="E31" s="6"/>
      <c r="H31" s="4"/>
      <c r="I31" s="4"/>
      <c r="K31" s="23"/>
    </row>
    <row r="32" spans="1:11" x14ac:dyDescent="0.25">
      <c r="A32" s="11" t="s">
        <v>11</v>
      </c>
    </row>
    <row r="33" spans="1:19" ht="15" customHeight="1" x14ac:dyDescent="0.25">
      <c r="L33" s="26"/>
      <c r="M33" s="26"/>
      <c r="N33" s="26"/>
      <c r="O33" s="26"/>
      <c r="P33" s="26"/>
      <c r="Q33" s="26"/>
      <c r="R33" s="26"/>
      <c r="S33" s="26"/>
    </row>
    <row r="34" spans="1:19" x14ac:dyDescent="0.25">
      <c r="A34" s="11" t="s">
        <v>13</v>
      </c>
      <c r="K34" s="26"/>
      <c r="L34" s="26"/>
      <c r="M34" s="26"/>
      <c r="N34" s="26"/>
      <c r="O34" s="26"/>
      <c r="P34" s="26"/>
      <c r="Q34" s="26"/>
      <c r="R34" s="26"/>
      <c r="S34" s="26"/>
    </row>
    <row r="36" spans="1:19" x14ac:dyDescent="0.25">
      <c r="A36" s="11" t="s">
        <v>17</v>
      </c>
    </row>
  </sheetData>
  <mergeCells count="2">
    <mergeCell ref="A5:E5"/>
    <mergeCell ref="A1:H1"/>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workbookViewId="0">
      <selection activeCell="B16" sqref="B16"/>
    </sheetView>
  </sheetViews>
  <sheetFormatPr defaultRowHeight="14.4" x14ac:dyDescent="0.3"/>
  <cols>
    <col min="2" max="2" width="21.77734375" customWidth="1"/>
  </cols>
  <sheetData>
    <row r="1" spans="1:6" ht="15.75" customHeight="1" x14ac:dyDescent="0.35">
      <c r="A1" s="32" t="s">
        <v>20</v>
      </c>
    </row>
    <row r="2" spans="1:6" ht="15.75" customHeight="1" x14ac:dyDescent="0.3">
      <c r="A2" s="40" t="s">
        <v>26</v>
      </c>
    </row>
    <row r="3" spans="1:6" x14ac:dyDescent="0.3">
      <c r="A3" t="s">
        <v>21</v>
      </c>
    </row>
    <row r="5" spans="1:6" x14ac:dyDescent="0.3">
      <c r="D5" s="31" t="s">
        <v>1</v>
      </c>
      <c r="E5" s="31" t="s">
        <v>1</v>
      </c>
      <c r="F5" s="31" t="s">
        <v>1</v>
      </c>
    </row>
    <row r="6" spans="1:6" x14ac:dyDescent="0.3">
      <c r="A6" s="31" t="s">
        <v>22</v>
      </c>
    </row>
    <row r="7" spans="1:6" x14ac:dyDescent="0.3">
      <c r="A7" s="31"/>
      <c r="B7" s="34" t="s">
        <v>35</v>
      </c>
      <c r="D7" s="34">
        <v>2394.75</v>
      </c>
    </row>
    <row r="8" spans="1:6" x14ac:dyDescent="0.3">
      <c r="A8" s="31"/>
      <c r="B8" s="34" t="s">
        <v>36</v>
      </c>
      <c r="D8" s="34">
        <v>0</v>
      </c>
    </row>
    <row r="9" spans="1:6" x14ac:dyDescent="0.3">
      <c r="B9" s="34" t="s">
        <v>37</v>
      </c>
      <c r="D9" s="34">
        <v>9786.5499999999993</v>
      </c>
    </row>
    <row r="10" spans="1:6" ht="15" customHeight="1" x14ac:dyDescent="0.3">
      <c r="B10" s="34" t="s">
        <v>38</v>
      </c>
      <c r="D10" s="34">
        <v>500</v>
      </c>
    </row>
    <row r="11" spans="1:6" x14ac:dyDescent="0.3">
      <c r="B11" s="34" t="s">
        <v>39</v>
      </c>
      <c r="D11" s="34">
        <v>1123</v>
      </c>
    </row>
    <row r="12" spans="1:6" x14ac:dyDescent="0.3">
      <c r="B12" s="34" t="s">
        <v>40</v>
      </c>
      <c r="D12" s="34">
        <v>0</v>
      </c>
    </row>
    <row r="13" spans="1:6" x14ac:dyDescent="0.3">
      <c r="B13" s="34" t="s">
        <v>41</v>
      </c>
      <c r="D13" s="34">
        <v>0</v>
      </c>
    </row>
    <row r="14" spans="1:6" x14ac:dyDescent="0.3">
      <c r="B14" s="34" t="s">
        <v>42</v>
      </c>
      <c r="D14" s="34">
        <v>150</v>
      </c>
    </row>
    <row r="15" spans="1:6" x14ac:dyDescent="0.3">
      <c r="B15" s="34" t="s">
        <v>45</v>
      </c>
      <c r="D15" s="34">
        <v>1000</v>
      </c>
    </row>
    <row r="16" spans="1:6" x14ac:dyDescent="0.3">
      <c r="E16" s="33">
        <f>SUM(D7:D15)</f>
        <v>14954.3</v>
      </c>
    </row>
    <row r="18" spans="1:6" x14ac:dyDescent="0.3">
      <c r="A18" s="31" t="s">
        <v>23</v>
      </c>
      <c r="D18" s="34">
        <v>25265.830000000005</v>
      </c>
    </row>
    <row r="19" spans="1:6" x14ac:dyDescent="0.3">
      <c r="E19" s="33">
        <f>D18</f>
        <v>25265.830000000005</v>
      </c>
    </row>
    <row r="20" spans="1:6" ht="15" thickBot="1" x14ac:dyDescent="0.35">
      <c r="A20" s="31" t="s">
        <v>24</v>
      </c>
      <c r="F20" s="35">
        <f>E16+E19</f>
        <v>40220.130000000005</v>
      </c>
    </row>
    <row r="21" spans="1:6" ht="15" thickTop="1" x14ac:dyDescent="0.3"/>
    <row r="22" spans="1:6" x14ac:dyDescent="0.3">
      <c r="A22" t="s">
        <v>43</v>
      </c>
    </row>
    <row r="23" spans="1:6" x14ac:dyDescent="0.3">
      <c r="A23" t="s">
        <v>44</v>
      </c>
    </row>
  </sheetData>
  <phoneticPr fontId="17"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Variances</vt:lpstr>
      <vt:lpstr>Reserves</vt:lpstr>
      <vt:lpstr>Variances!Print_Area</vt:lpstr>
    </vt:vector>
  </TitlesOfParts>
  <Company>Littlejohn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jsheridan</dc:creator>
  <cp:lastModifiedBy>katrina levy</cp:lastModifiedBy>
  <cp:lastPrinted>2020-03-19T12:45:09Z</cp:lastPrinted>
  <dcterms:created xsi:type="dcterms:W3CDTF">2012-07-11T10:01:28Z</dcterms:created>
  <dcterms:modified xsi:type="dcterms:W3CDTF">2022-09-27T21:36:50Z</dcterms:modified>
</cp:coreProperties>
</file>