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money\Documents\PARISH COUNCILS\ST. LAWRENCE\Accounts\2023-24\"/>
    </mc:Choice>
  </mc:AlternateContent>
  <xr:revisionPtr revIDLastSave="0" documentId="13_ncr:1_{45F059C6-1AAF-4A27-ADFD-8FF3375183D5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Bank Rec" sheetId="11" r:id="rId1"/>
    <sheet name="Income" sheetId="8" r:id="rId2"/>
    <sheet name="Expenditure" sheetId="7" r:id="rId3"/>
    <sheet name="Deposit account" sheetId="14" r:id="rId4"/>
    <sheet name="Budget" sheetId="10" r:id="rId5"/>
    <sheet name="Annual Return" sheetId="12" r:id="rId6"/>
  </sheets>
  <definedNames>
    <definedName name="_xlnm.Print_Area" localSheetId="2">Expenditure!$A$1:$Y$96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2" l="1"/>
  <c r="E47" i="11"/>
  <c r="H10" i="14"/>
  <c r="E43" i="11"/>
  <c r="E39" i="11"/>
  <c r="E44" i="11" s="1"/>
  <c r="C41" i="10"/>
  <c r="D43" i="11"/>
  <c r="D39" i="11"/>
  <c r="D44" i="11" s="1"/>
  <c r="AS96" i="7"/>
  <c r="AS4" i="7"/>
  <c r="D37" i="10" s="1"/>
  <c r="C43" i="11"/>
  <c r="C39" i="11"/>
  <c r="B47" i="11"/>
  <c r="B43" i="11"/>
  <c r="B39" i="11"/>
  <c r="B44" i="11" s="1"/>
  <c r="H9" i="14"/>
  <c r="E30" i="11"/>
  <c r="E31" i="11" s="1"/>
  <c r="E33" i="11" s="1"/>
  <c r="E26" i="11"/>
  <c r="E22" i="11"/>
  <c r="E27" i="11" s="1"/>
  <c r="D26" i="11"/>
  <c r="D22" i="11"/>
  <c r="D27" i="11" s="1"/>
  <c r="C30" i="11"/>
  <c r="C31" i="11" s="1"/>
  <c r="C33" i="11" s="1"/>
  <c r="H8" i="14"/>
  <c r="C26" i="11"/>
  <c r="C22" i="11"/>
  <c r="C27" i="11" s="1"/>
  <c r="B30" i="11"/>
  <c r="B31" i="11" s="1"/>
  <c r="B33" i="11" s="1"/>
  <c r="B26" i="11"/>
  <c r="B22" i="11"/>
  <c r="B27" i="11" s="1"/>
  <c r="E13" i="11"/>
  <c r="E14" i="11" s="1"/>
  <c r="E16" i="11" s="1"/>
  <c r="E9" i="11"/>
  <c r="E5" i="11"/>
  <c r="C44" i="11" l="1"/>
  <c r="E34" i="11"/>
  <c r="E10" i="11"/>
  <c r="C34" i="11"/>
  <c r="B34" i="11"/>
  <c r="E17" i="11"/>
  <c r="D13" i="11"/>
  <c r="D14" i="11" s="1"/>
  <c r="D16" i="11" s="1"/>
  <c r="D9" i="11"/>
  <c r="D5" i="11"/>
  <c r="D10" i="11" s="1"/>
  <c r="H7" i="14"/>
  <c r="C14" i="11"/>
  <c r="C16" i="11" s="1"/>
  <c r="C9" i="11"/>
  <c r="C5" i="11"/>
  <c r="F98" i="7"/>
  <c r="C10" i="11" l="1"/>
  <c r="D17" i="11"/>
  <c r="C17" i="11"/>
  <c r="F11" i="14"/>
  <c r="G11" i="14"/>
  <c r="C48" i="11" l="1"/>
  <c r="C50" i="11" s="1"/>
  <c r="C51" i="11" s="1"/>
  <c r="D48" i="11"/>
  <c r="D50" i="11" s="1"/>
  <c r="D51" i="11" s="1"/>
  <c r="H11" i="14"/>
  <c r="E48" i="11" s="1"/>
  <c r="E50" i="11" s="1"/>
  <c r="E51" i="11" s="1"/>
  <c r="D31" i="11"/>
  <c r="D33" i="11" s="1"/>
  <c r="D34" i="11" s="1"/>
  <c r="E37" i="10"/>
  <c r="E11" i="14"/>
  <c r="D11" i="14"/>
  <c r="AR96" i="7" l="1"/>
  <c r="AR4" i="7"/>
  <c r="D35" i="10" s="1"/>
  <c r="E35" i="10" s="1"/>
  <c r="C17" i="10" l="1"/>
  <c r="AQ96" i="7"/>
  <c r="AQ4" i="7"/>
  <c r="D38" i="10" s="1"/>
  <c r="E38" i="10" s="1"/>
  <c r="C42" i="10" l="1"/>
  <c r="C8" i="10"/>
  <c r="AP96" i="7" l="1"/>
  <c r="AP4" i="7"/>
  <c r="D34" i="10" s="1"/>
  <c r="E34" i="10" l="1"/>
  <c r="B5" i="11"/>
  <c r="AO96" i="7" l="1"/>
  <c r="D31" i="10" s="1"/>
  <c r="AO4" i="7"/>
  <c r="E31" i="10" l="1"/>
  <c r="AN96" i="7" l="1"/>
  <c r="AN4" i="7"/>
  <c r="D24" i="10" s="1"/>
  <c r="E24" i="10" l="1"/>
  <c r="AM96" i="7"/>
  <c r="AM4" i="7"/>
  <c r="D32" i="10" s="1"/>
  <c r="E32" i="10" l="1"/>
  <c r="M11" i="8"/>
  <c r="AL4" i="7"/>
  <c r="AK96" i="7" l="1"/>
  <c r="AK4" i="7"/>
  <c r="D23" i="10" s="1"/>
  <c r="E23" i="10" l="1"/>
  <c r="AJ4" i="7"/>
  <c r="AF96" i="7" l="1"/>
  <c r="AG96" i="7"/>
  <c r="AH96" i="7"/>
  <c r="AI96" i="7"/>
  <c r="AJ96" i="7"/>
  <c r="AI4" i="7"/>
  <c r="D36" i="10" s="1"/>
  <c r="AH4" i="7"/>
  <c r="D18" i="10" s="1"/>
  <c r="E18" i="10" s="1"/>
  <c r="AG4" i="7"/>
  <c r="D26" i="10" s="1"/>
  <c r="AF4" i="7"/>
  <c r="AE96" i="7"/>
  <c r="AE4" i="7"/>
  <c r="D28" i="10" s="1"/>
  <c r="E26" i="10" l="1"/>
  <c r="E28" i="10"/>
  <c r="E36" i="10"/>
  <c r="L11" i="8"/>
  <c r="D4" i="10" s="1"/>
  <c r="AD96" i="7" l="1"/>
  <c r="H96" i="7"/>
  <c r="I96" i="7"/>
  <c r="J96" i="7"/>
  <c r="K96" i="7"/>
  <c r="L96" i="7"/>
  <c r="M96" i="7"/>
  <c r="N96" i="7"/>
  <c r="AD4" i="7"/>
  <c r="G11" i="8" l="1"/>
  <c r="H11" i="8"/>
  <c r="D6" i="10" s="1"/>
  <c r="I11" i="8"/>
  <c r="D7" i="10" s="1"/>
  <c r="J11" i="8"/>
  <c r="K11" i="8"/>
  <c r="F11" i="8"/>
  <c r="D4" i="12" s="1"/>
  <c r="E11" i="8"/>
  <c r="B48" i="11" s="1"/>
  <c r="B50" i="11" s="1"/>
  <c r="B51" i="11" s="1"/>
  <c r="D5" i="12" l="1"/>
  <c r="D5" i="10"/>
  <c r="B14" i="11"/>
  <c r="E12" i="8"/>
  <c r="E13" i="8"/>
  <c r="B9" i="11"/>
  <c r="B10" i="11" s="1"/>
  <c r="AC96" i="7" l="1"/>
  <c r="AC4" i="7"/>
  <c r="D39" i="10" l="1"/>
  <c r="E39" i="10" l="1"/>
  <c r="AB96" i="7"/>
  <c r="AB4" i="7"/>
  <c r="G96" i="7" l="1"/>
  <c r="C43" i="10" s="1"/>
  <c r="O96" i="7"/>
  <c r="P96" i="7"/>
  <c r="Q96" i="7"/>
  <c r="R96" i="7"/>
  <c r="S96" i="7"/>
  <c r="T96" i="7"/>
  <c r="U96" i="7"/>
  <c r="V96" i="7"/>
  <c r="W96" i="7"/>
  <c r="X96" i="7"/>
  <c r="D40" i="10" s="1"/>
  <c r="E40" i="10" s="1"/>
  <c r="Y96" i="7"/>
  <c r="Z96" i="7"/>
  <c r="AA96" i="7"/>
  <c r="F96" i="7"/>
  <c r="Y4" i="7"/>
  <c r="D30" i="10" s="1"/>
  <c r="E30" i="10" s="1"/>
  <c r="Z4" i="7"/>
  <c r="D33" i="10" s="1"/>
  <c r="AA4" i="7"/>
  <c r="D29" i="10" s="1"/>
  <c r="P4" i="7"/>
  <c r="D15" i="10" s="1"/>
  <c r="Q4" i="7"/>
  <c r="R4" i="7"/>
  <c r="S4" i="7"/>
  <c r="D16" i="10" s="1"/>
  <c r="T4" i="7"/>
  <c r="D21" i="10" s="1"/>
  <c r="U4" i="7"/>
  <c r="D22" i="10" s="1"/>
  <c r="V4" i="7"/>
  <c r="D25" i="10" s="1"/>
  <c r="W4" i="7"/>
  <c r="D27" i="10" s="1"/>
  <c r="X4" i="7"/>
  <c r="H4" i="7"/>
  <c r="D10" i="10" s="1"/>
  <c r="I4" i="7"/>
  <c r="J4" i="7"/>
  <c r="D11" i="10" s="1"/>
  <c r="L4" i="7"/>
  <c r="D12" i="10" s="1"/>
  <c r="M4" i="7"/>
  <c r="D13" i="10" s="1"/>
  <c r="N4" i="7"/>
  <c r="O4" i="7"/>
  <c r="D14" i="10" s="1"/>
  <c r="G4" i="7"/>
  <c r="F4" i="7"/>
  <c r="D17" i="10" l="1"/>
  <c r="F3" i="7"/>
  <c r="E10" i="10"/>
  <c r="B16" i="11"/>
  <c r="E29" i="10"/>
  <c r="E33" i="10"/>
  <c r="E22" i="10"/>
  <c r="E15" i="10"/>
  <c r="E13" i="10"/>
  <c r="E12" i="10"/>
  <c r="E21" i="10"/>
  <c r="E14" i="10"/>
  <c r="E11" i="10"/>
  <c r="E27" i="10"/>
  <c r="E16" i="10"/>
  <c r="E25" i="10"/>
  <c r="K4" i="7"/>
  <c r="D6" i="12" s="1"/>
  <c r="E17" i="10" l="1"/>
  <c r="D8" i="12"/>
  <c r="D9" i="12" s="1"/>
  <c r="E11" i="12" l="1"/>
  <c r="F11" i="12" s="1"/>
  <c r="E7" i="12"/>
  <c r="B17" i="11" l="1"/>
  <c r="E6" i="12"/>
  <c r="F6" i="12" s="1"/>
  <c r="E4" i="12" l="1"/>
  <c r="F4" i="12" s="1"/>
  <c r="E8" i="12"/>
  <c r="F8" i="12" s="1"/>
  <c r="D3" i="10"/>
  <c r="D8" i="10" l="1"/>
  <c r="E5" i="12" l="1"/>
  <c r="F5" i="12" s="1"/>
  <c r="D20" i="10"/>
  <c r="D19" i="10"/>
  <c r="D41" i="10" s="1"/>
  <c r="D42" i="10" l="1"/>
  <c r="E19" i="10"/>
  <c r="E20" i="10"/>
  <c r="E41" i="10" l="1"/>
  <c r="E42" i="10" s="1"/>
  <c r="C44" i="10"/>
</calcChain>
</file>

<file path=xl/sharedStrings.xml><?xml version="1.0" encoding="utf-8"?>
<sst xmlns="http://schemas.openxmlformats.org/spreadsheetml/2006/main" count="541" uniqueCount="250">
  <si>
    <t>Insurance</t>
  </si>
  <si>
    <t>Election Expenses</t>
  </si>
  <si>
    <t>Total</t>
  </si>
  <si>
    <t>Subscriptions</t>
  </si>
  <si>
    <t>Telephone</t>
  </si>
  <si>
    <t>Date</t>
  </si>
  <si>
    <t>Detail</t>
  </si>
  <si>
    <t xml:space="preserve">PRECEPT </t>
  </si>
  <si>
    <t>INTEREST</t>
  </si>
  <si>
    <t>VAT</t>
  </si>
  <si>
    <t>Salary</t>
  </si>
  <si>
    <t>Overtime</t>
  </si>
  <si>
    <t>Office Allowance</t>
  </si>
  <si>
    <t>Audit</t>
  </si>
  <si>
    <t>Meeting costs</t>
  </si>
  <si>
    <t>Travel</t>
  </si>
  <si>
    <t>Training</t>
  </si>
  <si>
    <t>Donations</t>
  </si>
  <si>
    <t>TOTAL</t>
  </si>
  <si>
    <t>Expenses</t>
  </si>
  <si>
    <t>Election spend</t>
  </si>
  <si>
    <t>Repairs and seats</t>
  </si>
  <si>
    <t>Total Staff Costs</t>
  </si>
  <si>
    <t>Amount</t>
  </si>
  <si>
    <t>Bank</t>
  </si>
  <si>
    <t>Rec.</t>
  </si>
  <si>
    <t>No.</t>
  </si>
  <si>
    <t>Chq.</t>
  </si>
  <si>
    <t>Rec</t>
  </si>
  <si>
    <t>Totals to date</t>
  </si>
  <si>
    <t>Payroll</t>
  </si>
  <si>
    <t>Precept</t>
  </si>
  <si>
    <t>Audit Fees</t>
  </si>
  <si>
    <t>Meeting Cost</t>
  </si>
  <si>
    <t>GRAND TOTAL</t>
  </si>
  <si>
    <t>Bank Balance as at</t>
  </si>
  <si>
    <t>Less Unpresented cheques</t>
  </si>
  <si>
    <t>Total of unpresented cheques</t>
  </si>
  <si>
    <t>CASH BOOK</t>
  </si>
  <si>
    <t>Plus Receipts</t>
  </si>
  <si>
    <t>Less Payments</t>
  </si>
  <si>
    <t>Grand Total</t>
  </si>
  <si>
    <t>Difference</t>
  </si>
  <si>
    <t>Accounts Heading</t>
  </si>
  <si>
    <t>Volume (£)</t>
  </si>
  <si>
    <t>Explanation (Rounded Values)</t>
  </si>
  <si>
    <t>(£)</t>
  </si>
  <si>
    <t>%</t>
  </si>
  <si>
    <t>Balances brought forward</t>
  </si>
  <si>
    <t>+ Annual B7Precept</t>
  </si>
  <si>
    <t>3*</t>
  </si>
  <si>
    <t>+ Total Other Receipts</t>
  </si>
  <si>
    <t>4*</t>
  </si>
  <si>
    <r>
      <t>-</t>
    </r>
    <r>
      <rPr>
        <sz val="12"/>
        <rFont val="Arial"/>
        <family val="2"/>
      </rPr>
      <t xml:space="preserve"> Staff Costs</t>
    </r>
  </si>
  <si>
    <t>5*</t>
  </si>
  <si>
    <r>
      <t>-</t>
    </r>
    <r>
      <rPr>
        <sz val="12"/>
        <rFont val="Arial"/>
        <family val="2"/>
      </rPr>
      <t xml:space="preserve"> Loan Interest/Capital Repayments</t>
    </r>
  </si>
  <si>
    <t>N/A</t>
  </si>
  <si>
    <t>6*</t>
  </si>
  <si>
    <t>- All Other Payments</t>
  </si>
  <si>
    <t>= Balances Carried Forward</t>
  </si>
  <si>
    <t>Total Cash and Investments</t>
  </si>
  <si>
    <t>Total Fixed Assets</t>
  </si>
  <si>
    <t>Total Borrowings</t>
  </si>
  <si>
    <t>Office Expenses</t>
  </si>
  <si>
    <t>Transparency</t>
  </si>
  <si>
    <t>Fund</t>
  </si>
  <si>
    <t>Total:</t>
  </si>
  <si>
    <t>Cllr &amp; Clerk Training</t>
  </si>
  <si>
    <t>Exp.</t>
  </si>
  <si>
    <t>Bank Interest</t>
  </si>
  <si>
    <t>Chairmans Allowance</t>
  </si>
  <si>
    <t>Grass Cutting</t>
  </si>
  <si>
    <t>Litter Picking</t>
  </si>
  <si>
    <t>Newsletter</t>
  </si>
  <si>
    <t>Play Equipment inspection</t>
  </si>
  <si>
    <t>Rent</t>
  </si>
  <si>
    <t>Councillor Expenses</t>
  </si>
  <si>
    <t>WAYLEAVE</t>
  </si>
  <si>
    <t>Crown</t>
  </si>
  <si>
    <t>Estate</t>
  </si>
  <si>
    <t>Moorings Fee</t>
  </si>
  <si>
    <t>Mooring Fees</t>
  </si>
  <si>
    <t>R</t>
  </si>
  <si>
    <t>Grass</t>
  </si>
  <si>
    <t>Cutting</t>
  </si>
  <si>
    <t>Play</t>
  </si>
  <si>
    <t>Inspection</t>
  </si>
  <si>
    <t>Aylett Charity Trustees</t>
  </si>
  <si>
    <t>AYLETTS CHARITY</t>
  </si>
  <si>
    <t>Recreation</t>
  </si>
  <si>
    <t>Ground</t>
  </si>
  <si>
    <t>Electricity</t>
  </si>
  <si>
    <t>Cllr</t>
  </si>
  <si>
    <t>Allowance</t>
  </si>
  <si>
    <t>Chairman</t>
  </si>
  <si>
    <t>E.ON Street Electricity</t>
  </si>
  <si>
    <t>Lighting Maintenance (A&amp;J)</t>
  </si>
  <si>
    <t>Mooring Fees to Crown Estate</t>
  </si>
  <si>
    <t>Street Lights</t>
  </si>
  <si>
    <t>A&amp;J Lighting</t>
  </si>
  <si>
    <t>Reserves</t>
  </si>
  <si>
    <t>Unity Trust Bank - Current a/c</t>
  </si>
  <si>
    <t>Bank Charges</t>
  </si>
  <si>
    <t>Transfer</t>
  </si>
  <si>
    <t>of Funds</t>
  </si>
  <si>
    <t>TRANSFER BETWEEN A/Cs</t>
  </si>
  <si>
    <t>Columns</t>
  </si>
  <si>
    <t>S137</t>
  </si>
  <si>
    <t>Greening of the Village</t>
  </si>
  <si>
    <t>Recreation Ground / Equipment</t>
  </si>
  <si>
    <t>Website</t>
  </si>
  <si>
    <t>SLPC Ref. No.</t>
  </si>
  <si>
    <t>Paying In Slip</t>
  </si>
  <si>
    <t>OTHER INCOME</t>
  </si>
  <si>
    <t>Total Other Receipts</t>
  </si>
  <si>
    <t>CCTV</t>
  </si>
  <si>
    <t>Unity Trust Bank - EMR</t>
  </si>
  <si>
    <t>Bank Rec.</t>
  </si>
  <si>
    <t>EARMARKED RESERVE ACCOUNT</t>
  </si>
  <si>
    <t>S137 Litter Picking &amp; Equipment</t>
  </si>
  <si>
    <t>EALC/NALC/RCCE/Zoom Subscriptions</t>
  </si>
  <si>
    <t>S137 Donations</t>
  </si>
  <si>
    <t>Inc</t>
  </si>
  <si>
    <t>EON / Npower</t>
  </si>
  <si>
    <t>Outstanding VAT to claim</t>
  </si>
  <si>
    <t>Interest</t>
  </si>
  <si>
    <t>2022/23</t>
  </si>
  <si>
    <t>Balance B/Fwd</t>
  </si>
  <si>
    <t>Total Expenditure</t>
  </si>
  <si>
    <t>Defibrillator</t>
  </si>
  <si>
    <t>Net Bank Balances</t>
  </si>
  <si>
    <t>Plus VAT</t>
  </si>
  <si>
    <t>BANK RECONCILITION - Financial year ending 31.03.24</t>
  </si>
  <si>
    <t>30.04.23</t>
  </si>
  <si>
    <t>Balance as at 01.04.23</t>
  </si>
  <si>
    <t>2023/2024</t>
  </si>
  <si>
    <t>01.04.23</t>
  </si>
  <si>
    <t>Repairs - Maintenance to equipment and site</t>
  </si>
  <si>
    <t>Repairs to Portacabin</t>
  </si>
  <si>
    <t>CCTV - Service &amp; Repairs</t>
  </si>
  <si>
    <t>Coronation Event</t>
  </si>
  <si>
    <t>2023/24</t>
  </si>
  <si>
    <t>13.04.23</t>
  </si>
  <si>
    <t>MDC - 2023-2024 Precept</t>
  </si>
  <si>
    <t>20.04.23</t>
  </si>
  <si>
    <t>St. Lawrence Fairway - Moorings April - Sept '23</t>
  </si>
  <si>
    <t>15.04.23</t>
  </si>
  <si>
    <t>DD</t>
  </si>
  <si>
    <t>A&amp;J Lighting - Monthly maintenance</t>
  </si>
  <si>
    <t>26.04.23</t>
  </si>
  <si>
    <t>BACS</t>
  </si>
  <si>
    <t>Kevin B. Money - Clerk salary</t>
  </si>
  <si>
    <t>HMRC - Tax on salary</t>
  </si>
  <si>
    <t>M. Lawson - 2022/2023 Internal Audit</t>
  </si>
  <si>
    <t>EALC - Subscription 2023/2024</t>
  </si>
  <si>
    <t>A. S. Lipscombe - Main Gate Repair</t>
  </si>
  <si>
    <t>Npower - Street lighting electricity</t>
  </si>
  <si>
    <t>Crown Estate - Mooring fees for April 2023</t>
  </si>
  <si>
    <t>ST. LAWRENCE PC BUDGET AGAINST ACTUALS REPORT 2023/2024</t>
  </si>
  <si>
    <t>17.05.23</t>
  </si>
  <si>
    <t>MSJ Garwood - Grass cutting</t>
  </si>
  <si>
    <t>Zurich Municipal Insurance - 2023/2024</t>
  </si>
  <si>
    <t>Urban Design - Banner for Coronation</t>
  </si>
  <si>
    <t>Coronation Event in 2022</t>
  </si>
  <si>
    <t>31.05.23</t>
  </si>
  <si>
    <t>21.06.23</t>
  </si>
  <si>
    <t>Kevin B. Money - Mileage April - June '23</t>
  </si>
  <si>
    <t>C. Thorne - Plants</t>
  </si>
  <si>
    <t>30.06.23</t>
  </si>
  <si>
    <t>FEE</t>
  </si>
  <si>
    <t>UTB - Service Charge</t>
  </si>
  <si>
    <t>20.07.23</t>
  </si>
  <si>
    <t>Ayletts Charity</t>
  </si>
  <si>
    <t>26.07.23</t>
  </si>
  <si>
    <t>A Lipscombe - Repair to Portacabin</t>
  </si>
  <si>
    <t>Kevin B. Money - Clerk Expenses</t>
  </si>
  <si>
    <t>Adobe Subscription</t>
  </si>
  <si>
    <t>MSJ Garwood - Grass cutting 07.06 &amp; 21.06.23</t>
  </si>
  <si>
    <t>NPower - Street lighting electricity - April - June</t>
  </si>
  <si>
    <t>DM Payroll Services - 1st. Payment</t>
  </si>
  <si>
    <t>Other Income / VAT Refund</t>
  </si>
  <si>
    <t>Repiars to Portacabin</t>
  </si>
  <si>
    <t>C. Thorne - New keys for portacabin</t>
  </si>
  <si>
    <t>01.07.23</t>
  </si>
  <si>
    <t>15.07.23</t>
  </si>
  <si>
    <t>R.Millett - New keys for potacabin</t>
  </si>
  <si>
    <t>MDC - Tru-Cam</t>
  </si>
  <si>
    <t>2023/24 Budget</t>
  </si>
  <si>
    <t>31.07.23</t>
  </si>
  <si>
    <t>31.08.23</t>
  </si>
  <si>
    <t>15.08.23</t>
  </si>
  <si>
    <t>06.09.23</t>
  </si>
  <si>
    <t>MDC - 1st year of dog bin emptying</t>
  </si>
  <si>
    <t>MSJ Garwood - Grass cutting 06.07 and 17.07.23</t>
  </si>
  <si>
    <t>PKF Littlejohn - 2022/2023 External Audit</t>
  </si>
  <si>
    <t>AS Lipscombe - Portacabin</t>
  </si>
  <si>
    <t>Amazon - New Recreation Ground signs</t>
  </si>
  <si>
    <t>A&amp;J Lighting - Call out Charge</t>
  </si>
  <si>
    <t>MSJ Garwood - Grass cutting 01.08 &amp; 15.08.23</t>
  </si>
  <si>
    <t>Zoom - Renewal of licence</t>
  </si>
  <si>
    <t>30.09.23</t>
  </si>
  <si>
    <t>03.10.23</t>
  </si>
  <si>
    <t>St. Lawrence Fairway - Moorings Sept '23 - Mar '24</t>
  </si>
  <si>
    <t>Unity Trust Bank - Service charge</t>
  </si>
  <si>
    <t>Bank Reconciliation 31st March 2024</t>
  </si>
  <si>
    <t>25.10.23</t>
  </si>
  <si>
    <t>MSJ Garwood - Grass cutting 13.09.23</t>
  </si>
  <si>
    <t>Npower - Steet Lighting</t>
  </si>
  <si>
    <t>Crown Estates - Mooring fees</t>
  </si>
  <si>
    <t>Microsoft 365 subscription</t>
  </si>
  <si>
    <t>Amazon - Office Expenses</t>
  </si>
  <si>
    <t>MDC - Play inspection fee</t>
  </si>
  <si>
    <t>31.10.23</t>
  </si>
  <si>
    <t>22.11.23</t>
  </si>
  <si>
    <t>Kevin B. Money - Mileage</t>
  </si>
  <si>
    <t>RBL - Poppy wreath donation</t>
  </si>
  <si>
    <t>30.11.23</t>
  </si>
  <si>
    <t>13.12.23</t>
  </si>
  <si>
    <t>C. Thorne - Greening of the vilage</t>
  </si>
  <si>
    <t>EALC - Clerk training</t>
  </si>
  <si>
    <t>A. Lipscome - Repair to portacabin</t>
  </si>
  <si>
    <t>St. Lawrence Bay WI - Tree planting</t>
  </si>
  <si>
    <t>20.12.23</t>
  </si>
  <si>
    <t>MDC - 2023-2024 Precept Top Up payment</t>
  </si>
  <si>
    <t>31.12.23</t>
  </si>
  <si>
    <t>14..01.24</t>
  </si>
  <si>
    <t>EALC - Bursary refund</t>
  </si>
  <si>
    <t>24.01.24</t>
  </si>
  <si>
    <t>Npower - Street lighting - Oct - Dec '23</t>
  </si>
  <si>
    <t>Wel Medical - Defibrillator supplies</t>
  </si>
  <si>
    <t>31.01.24</t>
  </si>
  <si>
    <t>28.02.24</t>
  </si>
  <si>
    <t>St. Lawrence Village Hall - Donation</t>
  </si>
  <si>
    <t>St. Lawrence Newland Church</t>
  </si>
  <si>
    <t>MDC - TruCam - October &amp; December '23</t>
  </si>
  <si>
    <t>TruCam</t>
  </si>
  <si>
    <t>Wilson Electrics - Repair to Defibrillator at VH</t>
  </si>
  <si>
    <t>Playquip - New basketball pole</t>
  </si>
  <si>
    <t>29.02.24</t>
  </si>
  <si>
    <t>27.03.24</t>
  </si>
  <si>
    <t>MDC - Parish Election cost 2023</t>
  </si>
  <si>
    <t>High Definition - CCTV Service</t>
  </si>
  <si>
    <t>Wilson Electrics - Repair to Defibrillator at Stone Sailing Club</t>
  </si>
  <si>
    <t>Total Income / Spend Mar '24</t>
  </si>
  <si>
    <t>Left in Budget as at Mar '24</t>
  </si>
  <si>
    <t>Election cost</t>
  </si>
  <si>
    <t>MDC - TruCam visits</t>
  </si>
  <si>
    <t>31.03.24</t>
  </si>
  <si>
    <t>06.03.24</t>
  </si>
  <si>
    <t>ECC - Locality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</si>
</sst>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%"/>
  </numFmts>
  <fonts count="18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7"/>
      <name val="Times New Roman"/>
      <family val="1"/>
    </font>
    <font>
      <sz val="12"/>
      <color rgb="FF92D050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44" fontId="3" fillId="0" borderId="0" xfId="0" applyNumberFormat="1" applyFont="1" applyAlignment="1">
      <alignment horizontal="center"/>
    </xf>
    <xf numFmtId="0" fontId="3" fillId="0" borderId="0" xfId="0" applyFont="1"/>
    <xf numFmtId="43" fontId="3" fillId="0" borderId="0" xfId="0" applyNumberFormat="1" applyFont="1"/>
    <xf numFmtId="44" fontId="4" fillId="0" borderId="0" xfId="0" applyNumberFormat="1" applyFont="1"/>
    <xf numFmtId="14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vertical="top" wrapText="1"/>
    </xf>
    <xf numFmtId="0" fontId="8" fillId="0" borderId="1" xfId="0" applyFont="1" applyBorder="1"/>
    <xf numFmtId="0" fontId="6" fillId="0" borderId="2" xfId="0" applyFont="1" applyBorder="1"/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6" fillId="0" borderId="4" xfId="0" applyFont="1" applyBorder="1" applyAlignment="1">
      <alignment horizontal="left"/>
    </xf>
    <xf numFmtId="49" fontId="9" fillId="0" borderId="3" xfId="0" applyNumberFormat="1" applyFont="1" applyBorder="1" applyAlignment="1">
      <alignment vertical="top" wrapText="1"/>
    </xf>
    <xf numFmtId="3" fontId="9" fillId="0" borderId="3" xfId="0" applyNumberFormat="1" applyFont="1" applyBorder="1" applyAlignment="1">
      <alignment horizontal="right" vertical="top" wrapText="1"/>
    </xf>
    <xf numFmtId="1" fontId="9" fillId="0" borderId="4" xfId="0" applyNumberFormat="1" applyFont="1" applyBorder="1" applyAlignment="1">
      <alignment vertical="top"/>
    </xf>
    <xf numFmtId="10" fontId="10" fillId="0" borderId="4" xfId="0" applyNumberFormat="1" applyFont="1" applyBorder="1" applyAlignment="1">
      <alignment vertical="top"/>
    </xf>
    <xf numFmtId="49" fontId="9" fillId="0" borderId="4" xfId="0" applyNumberFormat="1" applyFont="1" applyBorder="1" applyAlignment="1">
      <alignment wrapText="1"/>
    </xf>
    <xf numFmtId="49" fontId="9" fillId="0" borderId="4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vertical="top" wrapText="1"/>
    </xf>
    <xf numFmtId="0" fontId="9" fillId="0" borderId="3" xfId="0" applyFont="1" applyBorder="1" applyAlignment="1">
      <alignment horizontal="right" vertical="top" wrapText="1"/>
    </xf>
    <xf numFmtId="9" fontId="12" fillId="0" borderId="4" xfId="0" applyNumberFormat="1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0" fontId="13" fillId="0" borderId="0" xfId="0" applyFont="1" applyAlignment="1">
      <alignment horizontal="center"/>
    </xf>
    <xf numFmtId="0" fontId="9" fillId="0" borderId="0" xfId="0" applyFont="1"/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4" fontId="15" fillId="0" borderId="0" xfId="0" applyNumberFormat="1" applyFont="1"/>
    <xf numFmtId="44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0" xfId="1" applyNumberFormat="1" applyFont="1" applyAlignment="1">
      <alignment horizontal="center"/>
    </xf>
    <xf numFmtId="0" fontId="15" fillId="0" borderId="0" xfId="0" applyFont="1" applyAlignment="1">
      <alignment horizontal="right"/>
    </xf>
    <xf numFmtId="44" fontId="15" fillId="0" borderId="0" xfId="1" applyNumberFormat="1" applyFont="1"/>
    <xf numFmtId="14" fontId="15" fillId="0" borderId="0" xfId="0" applyNumberFormat="1" applyFont="1" applyAlignment="1">
      <alignment horizontal="center"/>
    </xf>
    <xf numFmtId="44" fontId="15" fillId="0" borderId="0" xfId="1" applyNumberFormat="1" applyFont="1" applyAlignment="1">
      <alignment horizontal="center"/>
    </xf>
    <xf numFmtId="43" fontId="15" fillId="0" borderId="0" xfId="1" applyFont="1"/>
    <xf numFmtId="1" fontId="2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1" applyNumberFormat="1" applyFont="1"/>
    <xf numFmtId="44" fontId="3" fillId="0" borderId="0" xfId="1" applyNumberFormat="1" applyFont="1"/>
    <xf numFmtId="1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3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 wrapText="1"/>
    </xf>
    <xf numFmtId="1" fontId="5" fillId="0" borderId="4" xfId="0" applyNumberFormat="1" applyFont="1" applyBorder="1" applyAlignment="1">
      <alignment vertical="top"/>
    </xf>
    <xf numFmtId="1" fontId="2" fillId="2" borderId="0" xfId="1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0" fontId="5" fillId="0" borderId="4" xfId="0" applyNumberFormat="1" applyFont="1" applyBorder="1" applyAlignment="1">
      <alignment vertical="top"/>
    </xf>
    <xf numFmtId="0" fontId="3" fillId="2" borderId="0" xfId="0" applyFont="1" applyFill="1" applyAlignment="1">
      <alignment horizontal="center"/>
    </xf>
    <xf numFmtId="1" fontId="3" fillId="2" borderId="0" xfId="1" applyNumberFormat="1" applyFont="1" applyFill="1" applyAlignment="1">
      <alignment horizontal="center"/>
    </xf>
    <xf numFmtId="43" fontId="3" fillId="2" borderId="0" xfId="1" applyFont="1" applyFill="1"/>
    <xf numFmtId="44" fontId="3" fillId="2" borderId="0" xfId="1" applyNumberFormat="1" applyFont="1" applyFill="1"/>
    <xf numFmtId="0" fontId="3" fillId="2" borderId="0" xfId="0" applyFont="1" applyFill="1"/>
    <xf numFmtId="43" fontId="3" fillId="0" borderId="0" xfId="1" applyFont="1"/>
    <xf numFmtId="44" fontId="3" fillId="0" borderId="0" xfId="1" applyNumberFormat="1" applyFont="1" applyAlignment="1">
      <alignment horizontal="center"/>
    </xf>
    <xf numFmtId="49" fontId="5" fillId="0" borderId="4" xfId="0" applyNumberFormat="1" applyFont="1" applyBorder="1" applyAlignment="1">
      <alignment vertical="top" wrapText="1"/>
    </xf>
    <xf numFmtId="44" fontId="2" fillId="0" borderId="0" xfId="0" applyNumberFormat="1" applyFont="1" applyAlignment="1">
      <alignment horizontal="center" wrapText="1"/>
    </xf>
    <xf numFmtId="1" fontId="3" fillId="0" borderId="0" xfId="1" applyNumberFormat="1" applyFont="1" applyAlignment="1">
      <alignment horizontal="right"/>
    </xf>
    <xf numFmtId="0" fontId="6" fillId="0" borderId="4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0" fontId="3" fillId="0" borderId="0" xfId="1" applyNumberFormat="1" applyFont="1" applyAlignment="1">
      <alignment horizontal="center"/>
    </xf>
    <xf numFmtId="0" fontId="3" fillId="2" borderId="0" xfId="1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1" fontId="9" fillId="0" borderId="4" xfId="0" applyNumberFormat="1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44" fontId="3" fillId="0" borderId="0" xfId="0" applyNumberFormat="1" applyFont="1" applyAlignment="1">
      <alignment horizontal="right"/>
    </xf>
    <xf numFmtId="44" fontId="8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 wrapText="1"/>
    </xf>
    <xf numFmtId="0" fontId="5" fillId="0" borderId="0" xfId="0" applyFont="1"/>
    <xf numFmtId="44" fontId="5" fillId="0" borderId="0" xfId="0" applyNumberFormat="1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 wrapText="1"/>
    </xf>
    <xf numFmtId="44" fontId="14" fillId="0" borderId="0" xfId="0" applyNumberFormat="1" applyFont="1" applyAlignment="1">
      <alignment horizontal="center" wrapText="1"/>
    </xf>
    <xf numFmtId="49" fontId="9" fillId="0" borderId="3" xfId="0" applyNumberFormat="1" applyFont="1" applyBorder="1" applyAlignment="1">
      <alignment horizontal="left" vertical="center" wrapText="1"/>
    </xf>
    <xf numFmtId="10" fontId="10" fillId="0" borderId="4" xfId="0" applyNumberFormat="1" applyFont="1" applyBorder="1" applyAlignment="1">
      <alignment vertical="center"/>
    </xf>
    <xf numFmtId="49" fontId="11" fillId="0" borderId="3" xfId="0" applyNumberFormat="1" applyFont="1" applyBorder="1" applyAlignment="1">
      <alignment vertical="center" wrapText="1"/>
    </xf>
    <xf numFmtId="43" fontId="3" fillId="0" borderId="0" xfId="1" applyFont="1" applyAlignment="1">
      <alignment horizontal="right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44" fontId="3" fillId="3" borderId="0" xfId="0" applyNumberFormat="1" applyFont="1" applyFill="1"/>
    <xf numFmtId="43" fontId="4" fillId="3" borderId="0" xfId="0" applyNumberFormat="1" applyFont="1" applyFill="1"/>
    <xf numFmtId="43" fontId="3" fillId="3" borderId="0" xfId="0" applyNumberFormat="1" applyFont="1" applyFill="1"/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horizontal="right"/>
    </xf>
    <xf numFmtId="44" fontId="8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8" fillId="0" borderId="0" xfId="0" applyNumberFormat="1" applyFont="1" applyAlignment="1">
      <alignment horizontal="center"/>
    </xf>
    <xf numFmtId="0" fontId="13" fillId="0" borderId="0" xfId="0" applyFont="1"/>
    <xf numFmtId="164" fontId="5" fillId="0" borderId="0" xfId="0" applyNumberFormat="1" applyFont="1"/>
    <xf numFmtId="0" fontId="10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3" fillId="4" borderId="0" xfId="0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44" fontId="2" fillId="4" borderId="0" xfId="0" applyNumberFormat="1" applyFont="1" applyFill="1"/>
    <xf numFmtId="44" fontId="16" fillId="0" borderId="0" xfId="0" applyNumberFormat="1" applyFont="1"/>
    <xf numFmtId="4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4" fontId="2" fillId="0" borderId="0" xfId="0" applyNumberFormat="1" applyFont="1" applyAlignment="1">
      <alignment wrapText="1"/>
    </xf>
    <xf numFmtId="44" fontId="3" fillId="4" borderId="0" xfId="0" applyNumberFormat="1" applyFont="1" applyFill="1"/>
    <xf numFmtId="1" fontId="5" fillId="0" borderId="0" xfId="0" applyNumberFormat="1" applyFont="1" applyAlignment="1">
      <alignment horizontal="left"/>
    </xf>
    <xf numFmtId="10" fontId="5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left"/>
    </xf>
    <xf numFmtId="4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"/>
  <sheetViews>
    <sheetView topLeftCell="A30" zoomScaleNormal="100" workbookViewId="0">
      <selection activeCell="D48" sqref="D48"/>
    </sheetView>
  </sheetViews>
  <sheetFormatPr defaultColWidth="9.109375" defaultRowHeight="13.8" x14ac:dyDescent="0.25"/>
  <cols>
    <col min="1" max="1" width="32.6640625" style="5" bestFit="1" customWidth="1"/>
    <col min="2" max="2" width="16.33203125" style="3" customWidth="1"/>
    <col min="3" max="3" width="12.77734375" style="5" bestFit="1" customWidth="1"/>
    <col min="4" max="4" width="12.77734375" style="3" bestFit="1" customWidth="1"/>
    <col min="5" max="5" width="12.77734375" style="5" bestFit="1" customWidth="1"/>
    <col min="6" max="16384" width="9.109375" style="5"/>
  </cols>
  <sheetData>
    <row r="1" spans="1:6" ht="14.25" customHeight="1" x14ac:dyDescent="0.25">
      <c r="A1" s="132" t="s">
        <v>132</v>
      </c>
      <c r="B1" s="132"/>
      <c r="C1" s="132"/>
      <c r="D1" s="132"/>
    </row>
    <row r="2" spans="1:6" x14ac:dyDescent="0.25">
      <c r="A2" s="5" t="s">
        <v>35</v>
      </c>
      <c r="B2" s="53" t="s">
        <v>133</v>
      </c>
      <c r="C2" s="1" t="s">
        <v>164</v>
      </c>
      <c r="D2" s="53" t="s">
        <v>168</v>
      </c>
      <c r="E2" s="1" t="s">
        <v>188</v>
      </c>
      <c r="F2" s="2"/>
    </row>
    <row r="3" spans="1:6" x14ac:dyDescent="0.25">
      <c r="A3" s="5" t="s">
        <v>101</v>
      </c>
      <c r="B3" s="3">
        <v>75262.06</v>
      </c>
      <c r="C3" s="3">
        <v>73137.02</v>
      </c>
      <c r="D3" s="3">
        <v>71909.490000000005</v>
      </c>
      <c r="E3" s="3">
        <v>69637.820000000007</v>
      </c>
    </row>
    <row r="4" spans="1:6" x14ac:dyDescent="0.25">
      <c r="A4" s="5" t="s">
        <v>116</v>
      </c>
      <c r="B4" s="3">
        <v>3133.97</v>
      </c>
      <c r="C4" s="3">
        <v>3133.97</v>
      </c>
      <c r="D4" s="3">
        <v>3151.62</v>
      </c>
      <c r="E4" s="3">
        <v>3151.62</v>
      </c>
    </row>
    <row r="5" spans="1:6" s="60" customFormat="1" x14ac:dyDescent="0.25">
      <c r="A5" s="61" t="s">
        <v>66</v>
      </c>
      <c r="B5" s="54">
        <f>SUM(B3:B4)</f>
        <v>78396.03</v>
      </c>
      <c r="C5" s="54">
        <f>SUM(C3:C4)</f>
        <v>76270.990000000005</v>
      </c>
      <c r="D5" s="54">
        <f>SUM(D3:D4)</f>
        <v>75061.11</v>
      </c>
      <c r="E5" s="54">
        <f>SUM(E3:E4)</f>
        <v>72789.440000000002</v>
      </c>
    </row>
    <row r="6" spans="1:6" x14ac:dyDescent="0.25">
      <c r="A6" s="5" t="s">
        <v>36</v>
      </c>
      <c r="C6" s="3"/>
      <c r="E6" s="3"/>
    </row>
    <row r="7" spans="1:6" x14ac:dyDescent="0.25">
      <c r="A7" s="55"/>
      <c r="C7" s="3"/>
      <c r="E7" s="3"/>
    </row>
    <row r="8" spans="1:6" x14ac:dyDescent="0.25">
      <c r="A8" s="72"/>
      <c r="B8" s="69"/>
      <c r="C8" s="69"/>
      <c r="D8" s="69"/>
      <c r="E8" s="69"/>
    </row>
    <row r="9" spans="1:6" x14ac:dyDescent="0.25">
      <c r="A9" s="5" t="s">
        <v>37</v>
      </c>
      <c r="B9" s="3">
        <f>SUM(B7:B7)</f>
        <v>0</v>
      </c>
      <c r="C9" s="3">
        <f>SUM(C7:C7)</f>
        <v>0</v>
      </c>
      <c r="D9" s="3">
        <f>SUM(D7:D7)</f>
        <v>0</v>
      </c>
      <c r="E9" s="3">
        <f>SUM(E7:E7)</f>
        <v>0</v>
      </c>
    </row>
    <row r="10" spans="1:6" s="60" customFormat="1" x14ac:dyDescent="0.25">
      <c r="A10" s="60" t="s">
        <v>130</v>
      </c>
      <c r="B10" s="54">
        <f>SUM(B5-B9)</f>
        <v>78396.03</v>
      </c>
      <c r="C10" s="54">
        <f>SUM(C5-C9)</f>
        <v>76270.990000000005</v>
      </c>
      <c r="D10" s="54">
        <f>SUM(D5-D9)</f>
        <v>75061.11</v>
      </c>
      <c r="E10" s="54">
        <f>SUM(E5-E9)</f>
        <v>72789.440000000002</v>
      </c>
    </row>
    <row r="11" spans="1:6" x14ac:dyDescent="0.25">
      <c r="A11" s="60" t="s">
        <v>38</v>
      </c>
      <c r="C11" s="3"/>
      <c r="E11" s="3"/>
    </row>
    <row r="12" spans="1:6" x14ac:dyDescent="0.25">
      <c r="A12" s="5" t="s">
        <v>134</v>
      </c>
      <c r="B12" s="3">
        <v>46697.52</v>
      </c>
      <c r="C12" s="3">
        <v>46697.52</v>
      </c>
      <c r="D12" s="3">
        <v>46697.52</v>
      </c>
      <c r="E12" s="3">
        <v>46697.52</v>
      </c>
    </row>
    <row r="13" spans="1:6" x14ac:dyDescent="0.25">
      <c r="A13" s="5" t="s">
        <v>39</v>
      </c>
      <c r="B13" s="3">
        <v>34254</v>
      </c>
      <c r="C13" s="3">
        <v>34254</v>
      </c>
      <c r="D13" s="3">
        <f>34254+17.65</f>
        <v>34271.65</v>
      </c>
      <c r="E13" s="3">
        <f>34304+17.65</f>
        <v>34321.65</v>
      </c>
    </row>
    <row r="14" spans="1:6" s="60" customFormat="1" x14ac:dyDescent="0.25">
      <c r="A14" s="60" t="s">
        <v>2</v>
      </c>
      <c r="B14" s="54">
        <f>SUM(B12:B13)</f>
        <v>80951.51999999999</v>
      </c>
      <c r="C14" s="54">
        <f>SUM(C12:C13)</f>
        <v>80951.51999999999</v>
      </c>
      <c r="D14" s="54">
        <f>SUM(D12:D13)</f>
        <v>80969.17</v>
      </c>
      <c r="E14" s="54">
        <f>SUM(E12:E13)</f>
        <v>81019.17</v>
      </c>
    </row>
    <row r="15" spans="1:6" x14ac:dyDescent="0.25">
      <c r="A15" s="5" t="s">
        <v>40</v>
      </c>
      <c r="B15" s="3">
        <v>2555.4899999999998</v>
      </c>
      <c r="C15" s="3">
        <v>4680.53</v>
      </c>
      <c r="D15" s="3">
        <v>5908.06</v>
      </c>
      <c r="E15" s="3">
        <v>8229.73</v>
      </c>
    </row>
    <row r="16" spans="1:6" s="60" customFormat="1" x14ac:dyDescent="0.25">
      <c r="A16" s="60" t="s">
        <v>41</v>
      </c>
      <c r="B16" s="54">
        <f>SUM(B14-B15)</f>
        <v>78396.029999999984</v>
      </c>
      <c r="C16" s="54">
        <f>SUM(C14-C15)</f>
        <v>76270.989999999991</v>
      </c>
      <c r="D16" s="54">
        <f>SUM(D14-D15)</f>
        <v>75061.11</v>
      </c>
      <c r="E16" s="54">
        <f>SUM(E14-E15)</f>
        <v>72789.440000000002</v>
      </c>
    </row>
    <row r="17" spans="1:5" s="60" customFormat="1" x14ac:dyDescent="0.25">
      <c r="A17" s="60" t="s">
        <v>42</v>
      </c>
      <c r="B17" s="54">
        <f>SUM(B10-B16)</f>
        <v>1.4551915228366852E-11</v>
      </c>
      <c r="C17" s="54">
        <f>SUM(C10-C16)</f>
        <v>1.4551915228366852E-11</v>
      </c>
      <c r="D17" s="54">
        <f>SUM(D10-D16)</f>
        <v>0</v>
      </c>
      <c r="E17" s="54">
        <f>SUM(E10-E16)</f>
        <v>0</v>
      </c>
    </row>
    <row r="18" spans="1:5" ht="6" customHeight="1" x14ac:dyDescent="0.25">
      <c r="A18" s="116"/>
      <c r="B18" s="116"/>
      <c r="C18" s="116"/>
      <c r="D18" s="129"/>
      <c r="E18" s="116"/>
    </row>
    <row r="19" spans="1:5" x14ac:dyDescent="0.25">
      <c r="A19" s="5" t="s">
        <v>35</v>
      </c>
      <c r="B19" s="1" t="s">
        <v>189</v>
      </c>
      <c r="C19" s="1" t="s">
        <v>200</v>
      </c>
      <c r="D19" s="53" t="s">
        <v>212</v>
      </c>
      <c r="E19" s="1" t="s">
        <v>216</v>
      </c>
    </row>
    <row r="20" spans="1:5" x14ac:dyDescent="0.25">
      <c r="A20" s="5" t="s">
        <v>101</v>
      </c>
      <c r="B20" s="3">
        <v>69601.94</v>
      </c>
      <c r="C20" s="3">
        <v>64500.31</v>
      </c>
      <c r="D20" s="3">
        <v>62767.66</v>
      </c>
      <c r="E20" s="3">
        <v>61687.98</v>
      </c>
    </row>
    <row r="21" spans="1:5" x14ac:dyDescent="0.25">
      <c r="A21" s="5" t="s">
        <v>116</v>
      </c>
      <c r="B21" s="3">
        <v>3151.62</v>
      </c>
      <c r="C21" s="3">
        <v>3173.03</v>
      </c>
      <c r="D21" s="3">
        <v>3173.03</v>
      </c>
      <c r="E21" s="3">
        <v>3173.03</v>
      </c>
    </row>
    <row r="22" spans="1:5" x14ac:dyDescent="0.25">
      <c r="A22" s="61" t="s">
        <v>66</v>
      </c>
      <c r="B22" s="54">
        <f>SUM(B20:B21)</f>
        <v>72753.56</v>
      </c>
      <c r="C22" s="54">
        <f>SUM(C20:C21)</f>
        <v>67673.34</v>
      </c>
      <c r="D22" s="54">
        <f>SUM(D20:D21)</f>
        <v>65940.69</v>
      </c>
      <c r="E22" s="54">
        <f>SUM(E20:E21)</f>
        <v>64861.01</v>
      </c>
    </row>
    <row r="23" spans="1:5" x14ac:dyDescent="0.25">
      <c r="C23" s="3"/>
      <c r="E23" s="3"/>
    </row>
    <row r="24" spans="1:5" x14ac:dyDescent="0.25">
      <c r="A24" s="5" t="s">
        <v>36</v>
      </c>
      <c r="C24" s="3"/>
      <c r="E24" s="3"/>
    </row>
    <row r="25" spans="1:5" x14ac:dyDescent="0.25">
      <c r="A25" s="55"/>
      <c r="B25" s="69"/>
      <c r="C25" s="69"/>
      <c r="D25" s="69"/>
      <c r="E25" s="69"/>
    </row>
    <row r="26" spans="1:5" x14ac:dyDescent="0.25">
      <c r="A26" s="5" t="s">
        <v>37</v>
      </c>
      <c r="B26" s="3">
        <f>SUM(B24:B24)</f>
        <v>0</v>
      </c>
      <c r="C26" s="3">
        <f>SUM(C24:C24)</f>
        <v>0</v>
      </c>
      <c r="D26" s="3">
        <f>SUM(D24:D24)</f>
        <v>0</v>
      </c>
      <c r="E26" s="3">
        <f>SUM(E24:E24)</f>
        <v>0</v>
      </c>
    </row>
    <row r="27" spans="1:5" s="60" customFormat="1" x14ac:dyDescent="0.25">
      <c r="A27" s="60" t="s">
        <v>130</v>
      </c>
      <c r="B27" s="54">
        <f>SUM(B22-B26)</f>
        <v>72753.56</v>
      </c>
      <c r="C27" s="54">
        <f>SUM(C22-C26)</f>
        <v>67673.34</v>
      </c>
      <c r="D27" s="54">
        <f>SUM(D22-D26)</f>
        <v>65940.69</v>
      </c>
      <c r="E27" s="54">
        <f>SUM(E22-E26)</f>
        <v>64861.01</v>
      </c>
    </row>
    <row r="28" spans="1:5" x14ac:dyDescent="0.25">
      <c r="A28" s="60" t="s">
        <v>38</v>
      </c>
      <c r="C28" s="3"/>
      <c r="E28" s="3"/>
    </row>
    <row r="29" spans="1:5" x14ac:dyDescent="0.25">
      <c r="A29" s="5" t="s">
        <v>134</v>
      </c>
      <c r="B29" s="3">
        <v>46697.52</v>
      </c>
      <c r="C29" s="3">
        <v>46697.52</v>
      </c>
      <c r="D29" s="3">
        <v>46697.52</v>
      </c>
      <c r="E29" s="3">
        <v>46697.52</v>
      </c>
    </row>
    <row r="30" spans="1:5" x14ac:dyDescent="0.25">
      <c r="A30" s="5" t="s">
        <v>39</v>
      </c>
      <c r="B30" s="3">
        <f>34304+17.65</f>
        <v>34321.65</v>
      </c>
      <c r="C30" s="3">
        <f>34304+39.06</f>
        <v>34343.06</v>
      </c>
      <c r="D30" s="3">
        <v>35383.06</v>
      </c>
      <c r="E30" s="3">
        <f>35344+39.06</f>
        <v>35383.06</v>
      </c>
    </row>
    <row r="31" spans="1:5" s="60" customFormat="1" x14ac:dyDescent="0.25">
      <c r="A31" s="60" t="s">
        <v>2</v>
      </c>
      <c r="B31" s="54">
        <f>SUM(B29:B30)</f>
        <v>81019.17</v>
      </c>
      <c r="C31" s="54">
        <f>SUM(C29:C30)</f>
        <v>81040.579999999987</v>
      </c>
      <c r="D31" s="54">
        <f>SUM(D29:D30)</f>
        <v>82080.579999999987</v>
      </c>
      <c r="E31" s="54">
        <f>SUM(E29:E30)</f>
        <v>82080.579999999987</v>
      </c>
    </row>
    <row r="32" spans="1:5" x14ac:dyDescent="0.25">
      <c r="A32" s="5" t="s">
        <v>40</v>
      </c>
      <c r="B32" s="3">
        <v>8265.61</v>
      </c>
      <c r="C32" s="3">
        <v>13367.24</v>
      </c>
      <c r="D32" s="3">
        <v>16139.89</v>
      </c>
      <c r="E32" s="3">
        <v>17219.57</v>
      </c>
    </row>
    <row r="33" spans="1:5" s="60" customFormat="1" x14ac:dyDescent="0.25">
      <c r="A33" s="60" t="s">
        <v>41</v>
      </c>
      <c r="B33" s="54">
        <f>SUM(B31-B32)</f>
        <v>72753.56</v>
      </c>
      <c r="C33" s="54">
        <f>SUM(C31-C32)</f>
        <v>67673.339999999982</v>
      </c>
      <c r="D33" s="54">
        <f>SUM(D31-D32)</f>
        <v>65940.689999999988</v>
      </c>
      <c r="E33" s="54">
        <f>SUM(E31-E32)</f>
        <v>64861.009999999987</v>
      </c>
    </row>
    <row r="34" spans="1:5" s="60" customFormat="1" x14ac:dyDescent="0.25">
      <c r="A34" s="60" t="s">
        <v>42</v>
      </c>
      <c r="B34" s="54">
        <f>SUM(B27-B33)</f>
        <v>0</v>
      </c>
      <c r="C34" s="54">
        <f>SUM(C27-C33)</f>
        <v>1.4551915228366852E-11</v>
      </c>
      <c r="D34" s="54">
        <f>SUM(D27-D33)</f>
        <v>1.4551915228366852E-11</v>
      </c>
      <c r="E34" s="54">
        <f>SUM(E27-E33)</f>
        <v>1.4551915228366852E-11</v>
      </c>
    </row>
    <row r="35" spans="1:5" ht="6.75" customHeight="1" x14ac:dyDescent="0.25">
      <c r="A35" s="116"/>
      <c r="B35" s="119"/>
      <c r="C35" s="116"/>
      <c r="D35" s="129"/>
      <c r="E35" s="116"/>
    </row>
    <row r="36" spans="1:5" x14ac:dyDescent="0.25">
      <c r="A36" s="5" t="s">
        <v>35</v>
      </c>
      <c r="B36" s="1" t="s">
        <v>224</v>
      </c>
      <c r="C36" s="1" t="s">
        <v>230</v>
      </c>
      <c r="D36" s="1" t="s">
        <v>238</v>
      </c>
      <c r="E36" s="1" t="s">
        <v>247</v>
      </c>
    </row>
    <row r="37" spans="1:5" x14ac:dyDescent="0.25">
      <c r="A37" s="5" t="s">
        <v>101</v>
      </c>
      <c r="B37" s="3">
        <v>60306.53</v>
      </c>
      <c r="C37" s="3">
        <v>59129.38</v>
      </c>
      <c r="D37" s="3">
        <v>54420.84</v>
      </c>
      <c r="E37" s="3">
        <v>54325.19</v>
      </c>
    </row>
    <row r="38" spans="1:5" x14ac:dyDescent="0.25">
      <c r="A38" s="5" t="s">
        <v>116</v>
      </c>
      <c r="B38" s="3">
        <v>3195.02</v>
      </c>
      <c r="C38" s="3">
        <v>3195.02</v>
      </c>
      <c r="D38" s="3">
        <v>3195.02</v>
      </c>
      <c r="E38" s="3">
        <v>3216.93</v>
      </c>
    </row>
    <row r="39" spans="1:5" x14ac:dyDescent="0.25">
      <c r="A39" s="61" t="s">
        <v>66</v>
      </c>
      <c r="B39" s="54">
        <f>SUM(B37:B38)</f>
        <v>63501.549999999996</v>
      </c>
      <c r="C39" s="54">
        <f>SUM(C37:C38)</f>
        <v>62324.399999999994</v>
      </c>
      <c r="D39" s="54">
        <f>SUM(D37:D38)</f>
        <v>57615.859999999993</v>
      </c>
      <c r="E39" s="54">
        <f>SUM(E37:E38)</f>
        <v>57542.12</v>
      </c>
    </row>
    <row r="40" spans="1:5" x14ac:dyDescent="0.25">
      <c r="C40" s="3"/>
      <c r="E40" s="3"/>
    </row>
    <row r="41" spans="1:5" x14ac:dyDescent="0.25">
      <c r="A41" s="5" t="s">
        <v>36</v>
      </c>
      <c r="C41" s="3"/>
      <c r="E41" s="3"/>
    </row>
    <row r="42" spans="1:5" x14ac:dyDescent="0.25">
      <c r="A42" s="55"/>
      <c r="B42" s="69"/>
      <c r="C42" s="69"/>
      <c r="D42" s="69"/>
      <c r="E42" s="69"/>
    </row>
    <row r="43" spans="1:5" x14ac:dyDescent="0.25">
      <c r="A43" s="5" t="s">
        <v>37</v>
      </c>
      <c r="B43" s="3">
        <f>SUM(B41:B41)</f>
        <v>0</v>
      </c>
      <c r="C43" s="3">
        <f>SUM(C41:C41)</f>
        <v>0</v>
      </c>
      <c r="D43" s="3">
        <f>SUM(D41:D41)</f>
        <v>0</v>
      </c>
      <c r="E43" s="3">
        <f>SUM(E41:E41)</f>
        <v>0</v>
      </c>
    </row>
    <row r="44" spans="1:5" s="60" customFormat="1" x14ac:dyDescent="0.25">
      <c r="A44" s="60" t="s">
        <v>130</v>
      </c>
      <c r="B44" s="54">
        <f>SUM(B39-B43)</f>
        <v>63501.549999999996</v>
      </c>
      <c r="C44" s="54">
        <f>SUM(C39-C43)</f>
        <v>62324.399999999994</v>
      </c>
      <c r="D44" s="54">
        <f>SUM(D39-D43)</f>
        <v>57615.859999999993</v>
      </c>
      <c r="E44" s="54">
        <f>SUM(E39-E43)</f>
        <v>57542.12</v>
      </c>
    </row>
    <row r="45" spans="1:5" x14ac:dyDescent="0.25">
      <c r="A45" s="60" t="s">
        <v>38</v>
      </c>
      <c r="C45" s="3"/>
      <c r="E45" s="3"/>
    </row>
    <row r="46" spans="1:5" x14ac:dyDescent="0.25">
      <c r="A46" s="5" t="s">
        <v>134</v>
      </c>
      <c r="B46" s="3">
        <v>46697.52</v>
      </c>
      <c r="C46" s="3">
        <v>46697.52</v>
      </c>
      <c r="D46" s="3">
        <v>46697.52</v>
      </c>
      <c r="E46" s="3">
        <v>46697.52</v>
      </c>
    </row>
    <row r="47" spans="1:5" x14ac:dyDescent="0.25">
      <c r="A47" s="5" t="s">
        <v>39</v>
      </c>
      <c r="B47" s="3">
        <f>35411.4+61.05</f>
        <v>35472.450000000004</v>
      </c>
      <c r="C47" s="3">
        <v>35528.699999999997</v>
      </c>
      <c r="D47" s="3">
        <v>35528.699999999997</v>
      </c>
      <c r="E47" s="3">
        <f>36841.96+'Deposit account'!G11</f>
        <v>36924.92</v>
      </c>
    </row>
    <row r="48" spans="1:5" s="60" customFormat="1" x14ac:dyDescent="0.25">
      <c r="A48" s="60" t="s">
        <v>2</v>
      </c>
      <c r="B48" s="54">
        <f>SUM(B46:B47)</f>
        <v>82169.97</v>
      </c>
      <c r="C48" s="54">
        <f>SUM(C46:C47)</f>
        <v>82226.22</v>
      </c>
      <c r="D48" s="54">
        <f>SUM(D46:D47)</f>
        <v>82226.22</v>
      </c>
      <c r="E48" s="54">
        <f>SUM(E46:E47)</f>
        <v>83622.44</v>
      </c>
    </row>
    <row r="49" spans="1:5" x14ac:dyDescent="0.25">
      <c r="A49" s="5" t="s">
        <v>40</v>
      </c>
      <c r="B49" s="3">
        <v>18668.419999999998</v>
      </c>
      <c r="C49" s="3">
        <v>19901.82</v>
      </c>
      <c r="D49" s="3">
        <v>24610.36</v>
      </c>
      <c r="E49" s="3">
        <v>26080.32</v>
      </c>
    </row>
    <row r="50" spans="1:5" s="60" customFormat="1" x14ac:dyDescent="0.25">
      <c r="A50" s="60" t="s">
        <v>41</v>
      </c>
      <c r="B50" s="54">
        <f>SUM(B48-B49)</f>
        <v>63501.55</v>
      </c>
      <c r="C50" s="54">
        <f>SUM(C48-C49)</f>
        <v>62324.4</v>
      </c>
      <c r="D50" s="54">
        <f>SUM(D48-D49)</f>
        <v>57615.86</v>
      </c>
      <c r="E50" s="54">
        <f>SUM(E48-E49)</f>
        <v>57542.12</v>
      </c>
    </row>
    <row r="51" spans="1:5" s="60" customFormat="1" x14ac:dyDescent="0.25">
      <c r="A51" s="60" t="s">
        <v>42</v>
      </c>
      <c r="B51" s="54">
        <f>SUM(B44-B50)</f>
        <v>-7.2759576141834259E-12</v>
      </c>
      <c r="C51" s="54">
        <f>SUM(C44-C50)</f>
        <v>-7.2759576141834259E-12</v>
      </c>
      <c r="D51" s="54">
        <f>SUM(D44-D50)</f>
        <v>-7.2759576141834259E-12</v>
      </c>
      <c r="E51" s="54">
        <f>SUM(E44-E50)</f>
        <v>0</v>
      </c>
    </row>
    <row r="57" spans="1:5" x14ac:dyDescent="0.25">
      <c r="A57" s="61"/>
      <c r="B57" s="54"/>
    </row>
    <row r="58" spans="1:5" x14ac:dyDescent="0.25">
      <c r="B58" s="54"/>
    </row>
    <row r="59" spans="1:5" x14ac:dyDescent="0.25">
      <c r="A59" s="55"/>
    </row>
    <row r="61" spans="1:5" x14ac:dyDescent="0.25">
      <c r="A61" s="60"/>
      <c r="B61" s="54"/>
    </row>
    <row r="62" spans="1:5" x14ac:dyDescent="0.25">
      <c r="A62" s="60"/>
    </row>
    <row r="65" spans="1:2" x14ac:dyDescent="0.25">
      <c r="A65" s="60"/>
      <c r="B65" s="54"/>
    </row>
    <row r="66" spans="1:2" x14ac:dyDescent="0.25">
      <c r="B66" s="4"/>
    </row>
    <row r="67" spans="1:2" x14ac:dyDescent="0.25">
      <c r="A67" s="60"/>
      <c r="B67" s="54"/>
    </row>
    <row r="68" spans="1:2" x14ac:dyDescent="0.25">
      <c r="A68" s="60"/>
      <c r="B68" s="54"/>
    </row>
    <row r="69" spans="1:2" x14ac:dyDescent="0.25">
      <c r="B69" s="4"/>
    </row>
    <row r="70" spans="1:2" x14ac:dyDescent="0.25">
      <c r="B70" s="4"/>
    </row>
    <row r="71" spans="1:2" x14ac:dyDescent="0.25">
      <c r="B71" s="4"/>
    </row>
    <row r="72" spans="1:2" x14ac:dyDescent="0.25">
      <c r="B72" s="4"/>
    </row>
    <row r="73" spans="1:2" x14ac:dyDescent="0.25">
      <c r="B73" s="4"/>
    </row>
    <row r="74" spans="1:2" x14ac:dyDescent="0.25">
      <c r="B74" s="4"/>
    </row>
    <row r="75" spans="1:2" x14ac:dyDescent="0.25">
      <c r="B75" s="4"/>
    </row>
    <row r="76" spans="1:2" x14ac:dyDescent="0.25">
      <c r="B76" s="4"/>
    </row>
    <row r="77" spans="1:2" x14ac:dyDescent="0.25">
      <c r="B77" s="4"/>
    </row>
    <row r="78" spans="1:2" x14ac:dyDescent="0.25">
      <c r="B78" s="4"/>
    </row>
    <row r="79" spans="1:2" x14ac:dyDescent="0.25">
      <c r="B79" s="4"/>
    </row>
    <row r="80" spans="1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</sheetData>
  <mergeCells count="1">
    <mergeCell ref="A1:D1"/>
  </mergeCells>
  <printOptions gridLines="1"/>
  <pageMargins left="0.39370078740157483" right="0.39370078740157483" top="0.78740157480314965" bottom="0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6"/>
  <sheetViews>
    <sheetView workbookViewId="0">
      <pane ySplit="2" topLeftCell="A3" activePane="bottomLeft" state="frozen"/>
      <selection pane="bottomLeft" activeCell="A10" sqref="A10"/>
    </sheetView>
  </sheetViews>
  <sheetFormatPr defaultColWidth="9.109375" defaultRowHeight="13.8" x14ac:dyDescent="0.25"/>
  <cols>
    <col min="1" max="1" width="10.77734375" style="2" customWidth="1"/>
    <col min="2" max="2" width="7.33203125" style="2" customWidth="1"/>
    <col min="3" max="3" width="4.88671875" style="1" bestFit="1" customWidth="1"/>
    <col min="4" max="4" width="48.21875" style="5" bestFit="1" customWidth="1"/>
    <col min="5" max="5" width="12.77734375" style="3" customWidth="1"/>
    <col min="6" max="6" width="12.77734375" style="3" bestFit="1" customWidth="1"/>
    <col min="7" max="7" width="11.77734375" style="3" customWidth="1"/>
    <col min="8" max="8" width="11.21875" style="3" bestFit="1" customWidth="1"/>
    <col min="9" max="9" width="15.109375" style="3" bestFit="1" customWidth="1"/>
    <col min="10" max="10" width="12.77734375" style="3" bestFit="1" customWidth="1"/>
    <col min="11" max="11" width="12.21875" style="3" bestFit="1" customWidth="1"/>
    <col min="12" max="12" width="10.77734375" style="3" customWidth="1"/>
    <col min="13" max="13" width="12.77734375" style="3" bestFit="1" customWidth="1"/>
    <col min="14" max="16384" width="9.109375" style="5"/>
  </cols>
  <sheetData>
    <row r="1" spans="1:16" s="60" customFormat="1" ht="44.4" customHeight="1" x14ac:dyDescent="0.25">
      <c r="A1" s="1" t="s">
        <v>5</v>
      </c>
      <c r="B1" s="79" t="s">
        <v>112</v>
      </c>
      <c r="C1" s="1" t="s">
        <v>28</v>
      </c>
      <c r="D1" s="1" t="s">
        <v>6</v>
      </c>
      <c r="E1" s="53" t="s">
        <v>2</v>
      </c>
      <c r="F1" s="53" t="s">
        <v>7</v>
      </c>
      <c r="G1" s="71" t="s">
        <v>113</v>
      </c>
      <c r="H1" s="53" t="s">
        <v>8</v>
      </c>
      <c r="I1" s="53" t="s">
        <v>80</v>
      </c>
      <c r="J1" s="53" t="s">
        <v>9</v>
      </c>
      <c r="K1" s="53" t="s">
        <v>77</v>
      </c>
      <c r="L1" s="71" t="s">
        <v>88</v>
      </c>
      <c r="M1" s="71" t="s">
        <v>105</v>
      </c>
      <c r="N1" s="1"/>
      <c r="O1" s="1"/>
    </row>
    <row r="2" spans="1:16" s="60" customFormat="1" x14ac:dyDescent="0.25">
      <c r="A2" s="1"/>
      <c r="B2" s="79"/>
      <c r="C2" s="1"/>
      <c r="D2" s="1"/>
      <c r="E2" s="53"/>
      <c r="F2" s="53"/>
      <c r="G2" s="53"/>
      <c r="H2" s="53"/>
      <c r="I2" s="53"/>
      <c r="J2" s="53"/>
      <c r="K2" s="53"/>
      <c r="L2" s="53"/>
      <c r="M2" s="53"/>
      <c r="N2" s="1"/>
      <c r="O2" s="1"/>
    </row>
    <row r="3" spans="1:16" x14ac:dyDescent="0.25">
      <c r="A3" s="2" t="s">
        <v>142</v>
      </c>
      <c r="C3" s="1" t="s">
        <v>82</v>
      </c>
      <c r="D3" s="49" t="s">
        <v>143</v>
      </c>
      <c r="E3" s="4">
        <v>33214</v>
      </c>
      <c r="F3" s="4">
        <v>33214</v>
      </c>
      <c r="G3" s="4"/>
      <c r="H3" s="4"/>
      <c r="I3" s="4"/>
      <c r="J3" s="4"/>
      <c r="K3" s="4"/>
      <c r="L3" s="4"/>
    </row>
    <row r="4" spans="1:16" x14ac:dyDescent="0.25">
      <c r="A4" s="2" t="s">
        <v>144</v>
      </c>
      <c r="B4" s="2">
        <v>15</v>
      </c>
      <c r="C4" s="1" t="s">
        <v>82</v>
      </c>
      <c r="D4" s="5" t="s">
        <v>145</v>
      </c>
      <c r="E4" s="3">
        <v>1040</v>
      </c>
      <c r="I4" s="3">
        <v>1040</v>
      </c>
      <c r="K4" s="4"/>
      <c r="N4" s="6"/>
      <c r="O4" s="6"/>
      <c r="P4" s="6"/>
    </row>
    <row r="5" spans="1:16" x14ac:dyDescent="0.25">
      <c r="A5" s="2" t="s">
        <v>171</v>
      </c>
      <c r="B5" s="2">
        <v>16</v>
      </c>
      <c r="C5" s="1" t="s">
        <v>82</v>
      </c>
      <c r="D5" s="5" t="s">
        <v>172</v>
      </c>
      <c r="E5" s="3">
        <v>50</v>
      </c>
      <c r="K5" s="4"/>
      <c r="L5" s="3">
        <v>50</v>
      </c>
      <c r="N5" s="6"/>
      <c r="O5" s="6"/>
      <c r="P5" s="6"/>
    </row>
    <row r="6" spans="1:16" x14ac:dyDescent="0.25">
      <c r="A6" s="2" t="s">
        <v>201</v>
      </c>
      <c r="B6" s="2">
        <v>17</v>
      </c>
      <c r="C6" s="1" t="s">
        <v>82</v>
      </c>
      <c r="D6" s="5" t="s">
        <v>202</v>
      </c>
      <c r="E6" s="3">
        <v>1040</v>
      </c>
      <c r="I6" s="3">
        <v>1040</v>
      </c>
      <c r="K6" s="4"/>
      <c r="N6" s="6"/>
      <c r="O6" s="6"/>
      <c r="P6" s="6"/>
    </row>
    <row r="7" spans="1:16" x14ac:dyDescent="0.25">
      <c r="A7" s="8" t="s">
        <v>222</v>
      </c>
      <c r="C7" s="9" t="s">
        <v>82</v>
      </c>
      <c r="D7" s="5" t="s">
        <v>223</v>
      </c>
      <c r="E7" s="3">
        <v>67.400000000000006</v>
      </c>
      <c r="G7" s="3">
        <v>67.400000000000006</v>
      </c>
      <c r="N7" s="6"/>
      <c r="O7" s="6"/>
      <c r="P7" s="6"/>
    </row>
    <row r="8" spans="1:16" x14ac:dyDescent="0.25">
      <c r="A8" s="8" t="s">
        <v>225</v>
      </c>
      <c r="B8" s="2">
        <v>18</v>
      </c>
      <c r="C8" s="9" t="s">
        <v>82</v>
      </c>
      <c r="D8" s="5" t="s">
        <v>226</v>
      </c>
      <c r="E8" s="3">
        <v>56.25</v>
      </c>
      <c r="G8" s="3">
        <v>56.25</v>
      </c>
      <c r="N8" s="6"/>
      <c r="O8" s="6"/>
      <c r="P8" s="6"/>
    </row>
    <row r="9" spans="1:16" x14ac:dyDescent="0.25">
      <c r="A9" s="8" t="s">
        <v>248</v>
      </c>
      <c r="C9" s="9" t="s">
        <v>82</v>
      </c>
      <c r="D9" s="5" t="s">
        <v>249</v>
      </c>
      <c r="E9" s="3">
        <v>1374.31</v>
      </c>
      <c r="G9" s="3">
        <v>1374.31</v>
      </c>
      <c r="N9" s="6"/>
      <c r="O9" s="6"/>
      <c r="P9" s="6"/>
    </row>
    <row r="10" spans="1:16" x14ac:dyDescent="0.25">
      <c r="A10" s="8"/>
      <c r="C10" s="9"/>
      <c r="N10" s="6"/>
      <c r="O10" s="6"/>
      <c r="P10" s="6"/>
    </row>
    <row r="11" spans="1:16" s="99" customFormat="1" x14ac:dyDescent="0.25">
      <c r="A11" s="97"/>
      <c r="B11" s="97"/>
      <c r="C11" s="98"/>
      <c r="E11" s="100">
        <f t="shared" ref="E11:M11" si="0">SUM(E3:E10)</f>
        <v>36841.96</v>
      </c>
      <c r="F11" s="100">
        <f t="shared" si="0"/>
        <v>33214</v>
      </c>
      <c r="G11" s="100">
        <f t="shared" si="0"/>
        <v>1497.96</v>
      </c>
      <c r="H11" s="100">
        <f t="shared" si="0"/>
        <v>0</v>
      </c>
      <c r="I11" s="100">
        <f t="shared" si="0"/>
        <v>2080</v>
      </c>
      <c r="J11" s="100">
        <f t="shared" si="0"/>
        <v>0</v>
      </c>
      <c r="K11" s="100">
        <f t="shared" si="0"/>
        <v>0</v>
      </c>
      <c r="L11" s="100">
        <f t="shared" si="0"/>
        <v>50</v>
      </c>
      <c r="M11" s="100">
        <f t="shared" si="0"/>
        <v>0</v>
      </c>
      <c r="N11" s="101"/>
      <c r="O11" s="101"/>
      <c r="P11" s="102"/>
    </row>
    <row r="12" spans="1:16" x14ac:dyDescent="0.25">
      <c r="E12" s="3">
        <f>SUM(F11+G11+H11+I11+J11+K11+L11)</f>
        <v>36841.96</v>
      </c>
      <c r="K12" s="7"/>
      <c r="N12" s="6"/>
      <c r="O12" s="6"/>
      <c r="P12" s="6"/>
    </row>
    <row r="13" spans="1:16" x14ac:dyDescent="0.25">
      <c r="D13" s="82" t="s">
        <v>114</v>
      </c>
      <c r="E13" s="3">
        <f>SUM(G11+H11+I11+K11+L11+J11)</f>
        <v>3627.96</v>
      </c>
      <c r="K13" s="7"/>
      <c r="N13" s="6"/>
      <c r="O13" s="6"/>
      <c r="P13" s="6"/>
    </row>
    <row r="14" spans="1:16" x14ac:dyDescent="0.25">
      <c r="K14" s="7"/>
      <c r="N14" s="6"/>
      <c r="O14" s="6"/>
      <c r="P14" s="6"/>
    </row>
    <row r="15" spans="1:16" x14ac:dyDescent="0.25">
      <c r="N15" s="6"/>
      <c r="O15" s="6"/>
      <c r="P15" s="6"/>
    </row>
    <row r="16" spans="1:16" x14ac:dyDescent="0.25">
      <c r="N16" s="6"/>
      <c r="O16" s="6"/>
      <c r="P16" s="6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522"/>
  <sheetViews>
    <sheetView zoomScale="110" zoomScaleNormal="110" workbookViewId="0">
      <pane ySplit="4" topLeftCell="A82" activePane="bottomLeft" state="frozen"/>
      <selection pane="bottomLeft" activeCell="A96" sqref="A96"/>
    </sheetView>
  </sheetViews>
  <sheetFormatPr defaultColWidth="9.109375" defaultRowHeight="13.8" outlineLevelCol="1" x14ac:dyDescent="0.25"/>
  <cols>
    <col min="1" max="1" width="9" style="36" bestFit="1" customWidth="1"/>
    <col min="2" max="2" width="7.88671875" style="40" bestFit="1" customWidth="1"/>
    <col min="3" max="3" width="6.77734375" style="52" bestFit="1" customWidth="1"/>
    <col min="4" max="4" width="6.88671875" style="2" customWidth="1"/>
    <col min="5" max="5" width="55.88671875" style="37" bestFit="1" customWidth="1"/>
    <col min="6" max="6" width="14.21875" style="38" bestFit="1" customWidth="1"/>
    <col min="7" max="7" width="11.6640625" style="3" bestFit="1" customWidth="1" outlineLevel="1"/>
    <col min="8" max="8" width="12.88671875" style="38" bestFit="1" customWidth="1"/>
    <col min="9" max="9" width="12" style="38" bestFit="1" customWidth="1"/>
    <col min="10" max="10" width="11.77734375" style="38" customWidth="1"/>
    <col min="11" max="11" width="19.77734375" style="38" bestFit="1" customWidth="1"/>
    <col min="12" max="12" width="10.6640625" style="38" bestFit="1" customWidth="1"/>
    <col min="13" max="13" width="12.33203125" style="38" customWidth="1"/>
    <col min="14" max="14" width="13.77734375" style="38" bestFit="1" customWidth="1"/>
    <col min="15" max="15" width="11" style="38" bestFit="1" customWidth="1"/>
    <col min="16" max="16" width="17" style="38" bestFit="1" customWidth="1"/>
    <col min="17" max="17" width="18" style="38" bestFit="1" customWidth="1"/>
    <col min="18" max="18" width="19.77734375" style="38" bestFit="1" customWidth="1"/>
    <col min="19" max="19" width="9.77734375" style="38" bestFit="1" customWidth="1"/>
    <col min="20" max="20" width="12.6640625" style="38" bestFit="1" customWidth="1"/>
    <col min="21" max="21" width="16.77734375" style="38" bestFit="1" customWidth="1"/>
    <col min="22" max="22" width="11" style="38" bestFit="1" customWidth="1"/>
    <col min="23" max="23" width="12.88671875" style="38" bestFit="1" customWidth="1"/>
    <col min="24" max="24" width="18" style="38" bestFit="1" customWidth="1"/>
    <col min="25" max="25" width="21" style="38" bestFit="1" customWidth="1"/>
    <col min="26" max="26" width="12.88671875" style="38" bestFit="1" customWidth="1"/>
    <col min="27" max="27" width="13.77734375" style="38" bestFit="1" customWidth="1"/>
    <col min="28" max="28" width="14.109375" style="37" bestFit="1" customWidth="1"/>
    <col min="29" max="29" width="11.6640625" style="38" bestFit="1" customWidth="1"/>
    <col min="30" max="30" width="12.109375" style="38" bestFit="1" customWidth="1"/>
    <col min="31" max="31" width="9.88671875" style="38" bestFit="1" customWidth="1"/>
    <col min="32" max="32" width="7.21875" style="38" bestFit="1" customWidth="1"/>
    <col min="33" max="33" width="12.33203125" style="38" bestFit="1" customWidth="1"/>
    <col min="34" max="34" width="12.6640625" style="38" bestFit="1" customWidth="1"/>
    <col min="35" max="35" width="10.33203125" style="38" bestFit="1" customWidth="1"/>
    <col min="36" max="36" width="10.88671875" style="38" bestFit="1" customWidth="1"/>
    <col min="37" max="37" width="10.21875" style="38" customWidth="1"/>
    <col min="38" max="38" width="12.77734375" style="38" bestFit="1" customWidth="1"/>
    <col min="39" max="39" width="13.21875" style="38" bestFit="1" customWidth="1"/>
    <col min="40" max="40" width="9.88671875" style="38" bestFit="1" customWidth="1"/>
    <col min="41" max="41" width="13.109375" style="38" customWidth="1"/>
    <col min="42" max="42" width="9.88671875" style="38" bestFit="1" customWidth="1"/>
    <col min="43" max="43" width="14.88671875" style="38" customWidth="1"/>
    <col min="44" max="44" width="13.6640625" style="38" customWidth="1"/>
    <col min="45" max="45" width="9.88671875" style="38" bestFit="1" customWidth="1"/>
    <col min="46" max="16384" width="9.109375" style="37"/>
  </cols>
  <sheetData>
    <row r="1" spans="1:45" s="36" customFormat="1" ht="27.6" x14ac:dyDescent="0.25">
      <c r="A1" s="33" t="s">
        <v>5</v>
      </c>
      <c r="B1" s="34" t="s">
        <v>27</v>
      </c>
      <c r="C1" s="52" t="s">
        <v>24</v>
      </c>
      <c r="D1" s="134" t="s">
        <v>111</v>
      </c>
      <c r="E1" s="33" t="s">
        <v>6</v>
      </c>
      <c r="F1" s="35" t="s">
        <v>23</v>
      </c>
      <c r="G1" s="53" t="s">
        <v>9</v>
      </c>
      <c r="H1" s="35" t="s">
        <v>10</v>
      </c>
      <c r="I1" s="35" t="s">
        <v>11</v>
      </c>
      <c r="J1" s="92" t="s">
        <v>12</v>
      </c>
      <c r="K1" s="35" t="s">
        <v>22</v>
      </c>
      <c r="L1" s="35" t="s">
        <v>30</v>
      </c>
      <c r="M1" s="35" t="s">
        <v>19</v>
      </c>
      <c r="N1" s="35" t="s">
        <v>4</v>
      </c>
      <c r="O1" s="35" t="s">
        <v>13</v>
      </c>
      <c r="P1" s="35" t="s">
        <v>14</v>
      </c>
      <c r="Q1" s="53" t="s">
        <v>123</v>
      </c>
      <c r="R1" s="53" t="s">
        <v>98</v>
      </c>
      <c r="S1" s="35" t="s">
        <v>15</v>
      </c>
      <c r="T1" s="35" t="s">
        <v>0</v>
      </c>
      <c r="U1" s="35" t="s">
        <v>3</v>
      </c>
      <c r="V1" s="35" t="s">
        <v>16</v>
      </c>
      <c r="W1" s="35" t="s">
        <v>17</v>
      </c>
      <c r="X1" s="35" t="s">
        <v>20</v>
      </c>
      <c r="Y1" s="35" t="s">
        <v>21</v>
      </c>
      <c r="Z1" s="53" t="s">
        <v>83</v>
      </c>
      <c r="AA1" s="53" t="s">
        <v>89</v>
      </c>
      <c r="AB1" s="33" t="s">
        <v>64</v>
      </c>
      <c r="AC1" s="53" t="s">
        <v>78</v>
      </c>
      <c r="AD1" s="53" t="s">
        <v>73</v>
      </c>
      <c r="AE1" s="71" t="s">
        <v>72</v>
      </c>
      <c r="AF1" s="53" t="s">
        <v>75</v>
      </c>
      <c r="AG1" s="53" t="s">
        <v>92</v>
      </c>
      <c r="AH1" s="53" t="s">
        <v>94</v>
      </c>
      <c r="AI1" s="53" t="s">
        <v>85</v>
      </c>
      <c r="AJ1" s="53" t="s">
        <v>100</v>
      </c>
      <c r="AK1" s="71" t="s">
        <v>102</v>
      </c>
      <c r="AL1" s="53" t="s">
        <v>103</v>
      </c>
      <c r="AM1" s="133" t="s">
        <v>108</v>
      </c>
      <c r="AN1" s="53" t="s">
        <v>110</v>
      </c>
      <c r="AO1" s="71" t="s">
        <v>181</v>
      </c>
      <c r="AP1" s="53" t="s">
        <v>115</v>
      </c>
      <c r="AQ1" s="128" t="s">
        <v>163</v>
      </c>
      <c r="AR1" s="53" t="s">
        <v>129</v>
      </c>
      <c r="AS1" s="53" t="s">
        <v>235</v>
      </c>
    </row>
    <row r="2" spans="1:45" x14ac:dyDescent="0.25">
      <c r="B2" s="34" t="s">
        <v>26</v>
      </c>
      <c r="C2" s="52" t="s">
        <v>25</v>
      </c>
      <c r="D2" s="134"/>
      <c r="I2" s="39"/>
      <c r="L2" s="39"/>
      <c r="Q2" s="53" t="s">
        <v>91</v>
      </c>
      <c r="R2" s="53" t="s">
        <v>99</v>
      </c>
      <c r="W2" s="53" t="s">
        <v>107</v>
      </c>
      <c r="Z2" s="53" t="s">
        <v>84</v>
      </c>
      <c r="AA2" s="53" t="s">
        <v>90</v>
      </c>
      <c r="AB2" s="33" t="s">
        <v>65</v>
      </c>
      <c r="AC2" s="53" t="s">
        <v>79</v>
      </c>
      <c r="AE2" s="53" t="s">
        <v>107</v>
      </c>
      <c r="AG2" s="54" t="s">
        <v>19</v>
      </c>
      <c r="AH2" s="53" t="s">
        <v>93</v>
      </c>
      <c r="AI2" s="53" t="s">
        <v>86</v>
      </c>
      <c r="AJ2" s="54"/>
      <c r="AL2" s="53" t="s">
        <v>104</v>
      </c>
      <c r="AM2" s="133"/>
      <c r="AO2" s="53"/>
    </row>
    <row r="3" spans="1:45" x14ac:dyDescent="0.25">
      <c r="E3" s="55" t="s">
        <v>106</v>
      </c>
      <c r="F3" s="38">
        <f>SUM(G96:BY96)</f>
        <v>26080.32</v>
      </c>
      <c r="I3" s="39"/>
      <c r="L3" s="39"/>
    </row>
    <row r="4" spans="1:45" ht="15" customHeight="1" x14ac:dyDescent="0.25">
      <c r="B4" s="41"/>
      <c r="C4" s="47"/>
      <c r="D4" s="77"/>
      <c r="E4" s="42" t="s">
        <v>29</v>
      </c>
      <c r="F4" s="43">
        <f>SUM(F5:F95)</f>
        <v>26080.320000000003</v>
      </c>
      <c r="G4" s="51">
        <f>SUM(G5:G95)</f>
        <v>1501.75</v>
      </c>
      <c r="H4" s="43">
        <f>SUM(H5:H95)</f>
        <v>7198.08</v>
      </c>
      <c r="I4" s="43">
        <f>SUM(I5:I95)</f>
        <v>0</v>
      </c>
      <c r="J4" s="43">
        <f>SUM(J5:J95)</f>
        <v>180</v>
      </c>
      <c r="K4" s="43">
        <f>SUM(H4:J4)</f>
        <v>7378.08</v>
      </c>
      <c r="L4" s="43">
        <f t="shared" ref="L4:AS4" si="0">SUM(L5:L95)</f>
        <v>60</v>
      </c>
      <c r="M4" s="43">
        <f t="shared" si="0"/>
        <v>68.83</v>
      </c>
      <c r="N4" s="43">
        <f t="shared" si="0"/>
        <v>0</v>
      </c>
      <c r="O4" s="43">
        <f t="shared" si="0"/>
        <v>335</v>
      </c>
      <c r="P4" s="43">
        <f t="shared" si="0"/>
        <v>0</v>
      </c>
      <c r="Q4" s="43">
        <f t="shared" si="0"/>
        <v>1010.03</v>
      </c>
      <c r="R4" s="43">
        <f t="shared" si="0"/>
        <v>1039.3</v>
      </c>
      <c r="S4" s="43">
        <f t="shared" si="0"/>
        <v>252</v>
      </c>
      <c r="T4" s="43">
        <f t="shared" si="0"/>
        <v>966.31</v>
      </c>
      <c r="U4" s="43">
        <f t="shared" si="0"/>
        <v>603.59</v>
      </c>
      <c r="V4" s="43">
        <f t="shared" si="0"/>
        <v>75</v>
      </c>
      <c r="W4" s="43">
        <f t="shared" si="0"/>
        <v>1225</v>
      </c>
      <c r="X4" s="43">
        <f t="shared" si="0"/>
        <v>130.44999999999999</v>
      </c>
      <c r="Y4" s="43">
        <f t="shared" si="0"/>
        <v>116</v>
      </c>
      <c r="Z4" s="43">
        <f t="shared" si="0"/>
        <v>2620.2399999999998</v>
      </c>
      <c r="AA4" s="43">
        <f t="shared" si="0"/>
        <v>2140.5700000000002</v>
      </c>
      <c r="AB4" s="43">
        <f t="shared" si="0"/>
        <v>0</v>
      </c>
      <c r="AC4" s="43">
        <f t="shared" si="0"/>
        <v>2080</v>
      </c>
      <c r="AD4" s="43">
        <f t="shared" si="0"/>
        <v>0</v>
      </c>
      <c r="AE4" s="43">
        <f t="shared" si="0"/>
        <v>50.91</v>
      </c>
      <c r="AF4" s="43">
        <f t="shared" si="0"/>
        <v>0</v>
      </c>
      <c r="AG4" s="43">
        <f t="shared" si="0"/>
        <v>0</v>
      </c>
      <c r="AH4" s="43">
        <f t="shared" si="0"/>
        <v>0</v>
      </c>
      <c r="AI4" s="43">
        <f t="shared" si="0"/>
        <v>65.099999999999994</v>
      </c>
      <c r="AJ4" s="43">
        <f t="shared" si="0"/>
        <v>0</v>
      </c>
      <c r="AK4" s="43">
        <f t="shared" si="0"/>
        <v>72</v>
      </c>
      <c r="AL4" s="43">
        <f t="shared" si="0"/>
        <v>0</v>
      </c>
      <c r="AM4" s="43">
        <f t="shared" si="0"/>
        <v>108.89</v>
      </c>
      <c r="AN4" s="43">
        <f t="shared" si="0"/>
        <v>0</v>
      </c>
      <c r="AO4" s="43">
        <f t="shared" si="0"/>
        <v>3144</v>
      </c>
      <c r="AP4" s="43">
        <f t="shared" si="0"/>
        <v>275</v>
      </c>
      <c r="AQ4" s="43">
        <f t="shared" si="0"/>
        <v>35</v>
      </c>
      <c r="AR4" s="43">
        <f t="shared" si="0"/>
        <v>372.63</v>
      </c>
      <c r="AS4" s="43">
        <f t="shared" si="0"/>
        <v>354.64</v>
      </c>
    </row>
    <row r="5" spans="1:45" x14ac:dyDescent="0.25">
      <c r="A5" s="2" t="s">
        <v>146</v>
      </c>
      <c r="B5" s="48" t="s">
        <v>147</v>
      </c>
      <c r="C5" s="47" t="s">
        <v>82</v>
      </c>
      <c r="D5" s="77">
        <v>1</v>
      </c>
      <c r="E5" s="49" t="s">
        <v>148</v>
      </c>
      <c r="F5" s="43">
        <v>35.880000000000003</v>
      </c>
      <c r="G5" s="51">
        <v>5.98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>
        <v>29.9</v>
      </c>
      <c r="S5" s="43"/>
      <c r="T5" s="43"/>
      <c r="U5" s="43"/>
      <c r="V5" s="43"/>
      <c r="W5" s="43"/>
      <c r="X5" s="43"/>
      <c r="Y5" s="43"/>
      <c r="Z5" s="43"/>
      <c r="AA5" s="43"/>
    </row>
    <row r="6" spans="1:45" x14ac:dyDescent="0.25">
      <c r="A6" s="2" t="s">
        <v>149</v>
      </c>
      <c r="B6" s="48" t="s">
        <v>150</v>
      </c>
      <c r="C6" s="47" t="s">
        <v>82</v>
      </c>
      <c r="D6" s="77">
        <v>2</v>
      </c>
      <c r="E6" s="49" t="s">
        <v>151</v>
      </c>
      <c r="F6" s="43">
        <v>461.4</v>
      </c>
      <c r="G6" s="51"/>
      <c r="H6" s="43">
        <v>446.4</v>
      </c>
      <c r="I6" s="43"/>
      <c r="J6" s="43">
        <v>15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spans="1:45" x14ac:dyDescent="0.25">
      <c r="A7" s="44"/>
      <c r="B7" s="48" t="s">
        <v>150</v>
      </c>
      <c r="C7" s="47" t="s">
        <v>82</v>
      </c>
      <c r="D7" s="77">
        <v>3</v>
      </c>
      <c r="E7" s="50" t="s">
        <v>152</v>
      </c>
      <c r="F7" s="45">
        <v>111.6</v>
      </c>
      <c r="G7" s="69"/>
      <c r="H7" s="43">
        <v>111.6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45" x14ac:dyDescent="0.25">
      <c r="A8" s="44"/>
      <c r="B8" s="48" t="s">
        <v>150</v>
      </c>
      <c r="C8" s="47" t="s">
        <v>82</v>
      </c>
      <c r="D8" s="77">
        <v>4</v>
      </c>
      <c r="E8" s="50" t="s">
        <v>175</v>
      </c>
      <c r="F8" s="45">
        <v>72.83</v>
      </c>
      <c r="G8" s="69">
        <v>12.14</v>
      </c>
      <c r="H8" s="43"/>
      <c r="I8" s="43"/>
      <c r="J8" s="43"/>
      <c r="K8" s="43"/>
      <c r="L8" s="43"/>
      <c r="M8" s="43">
        <v>60.69</v>
      </c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45" x14ac:dyDescent="0.25">
      <c r="A9" s="44"/>
      <c r="B9" s="48" t="s">
        <v>150</v>
      </c>
      <c r="C9" s="47" t="s">
        <v>82</v>
      </c>
      <c r="D9" s="77">
        <v>5</v>
      </c>
      <c r="E9" s="50" t="s">
        <v>153</v>
      </c>
      <c r="F9" s="45">
        <v>125</v>
      </c>
      <c r="G9" s="69"/>
      <c r="H9" s="43"/>
      <c r="I9" s="43"/>
      <c r="J9" s="43"/>
      <c r="K9" s="43"/>
      <c r="L9" s="43"/>
      <c r="M9" s="43"/>
      <c r="N9" s="43"/>
      <c r="O9" s="43">
        <v>125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45" x14ac:dyDescent="0.25">
      <c r="A10" s="8"/>
      <c r="B10" s="48" t="s">
        <v>150</v>
      </c>
      <c r="C10" s="47" t="s">
        <v>82</v>
      </c>
      <c r="D10" s="77">
        <v>6</v>
      </c>
      <c r="E10" s="50" t="s">
        <v>154</v>
      </c>
      <c r="F10" s="45">
        <v>412.56</v>
      </c>
      <c r="G10" s="69"/>
      <c r="H10" s="43"/>
      <c r="I10" s="43"/>
      <c r="J10" s="43"/>
      <c r="K10" s="43"/>
      <c r="L10" s="43"/>
      <c r="M10" s="43"/>
      <c r="N10" s="43"/>
      <c r="O10" s="43"/>
      <c r="P10" s="43"/>
      <c r="R10" s="43"/>
      <c r="S10" s="43"/>
      <c r="T10" s="43"/>
      <c r="U10" s="43">
        <v>412.56</v>
      </c>
      <c r="V10" s="43"/>
      <c r="W10" s="43"/>
      <c r="X10" s="43"/>
      <c r="Y10" s="43"/>
    </row>
    <row r="11" spans="1:45" x14ac:dyDescent="0.25">
      <c r="A11" s="2"/>
      <c r="B11" s="48" t="s">
        <v>150</v>
      </c>
      <c r="C11" s="47" t="s">
        <v>82</v>
      </c>
      <c r="D11" s="77">
        <v>7</v>
      </c>
      <c r="E11" s="49" t="s">
        <v>155</v>
      </c>
      <c r="F11" s="43">
        <v>116</v>
      </c>
      <c r="G11" s="51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>
        <v>116</v>
      </c>
      <c r="Z11" s="43"/>
      <c r="AA11" s="43"/>
    </row>
    <row r="12" spans="1:45" x14ac:dyDescent="0.25">
      <c r="A12" s="2"/>
      <c r="B12" s="48" t="s">
        <v>150</v>
      </c>
      <c r="C12" s="47" t="s">
        <v>82</v>
      </c>
      <c r="D12" s="77">
        <v>8</v>
      </c>
      <c r="E12" s="49" t="s">
        <v>156</v>
      </c>
      <c r="F12" s="43">
        <v>180.22</v>
      </c>
      <c r="G12" s="51">
        <v>8.58</v>
      </c>
      <c r="H12" s="43"/>
      <c r="I12" s="43"/>
      <c r="J12" s="43"/>
      <c r="K12" s="43"/>
      <c r="L12" s="43"/>
      <c r="M12" s="43"/>
      <c r="N12" s="43"/>
      <c r="O12" s="43"/>
      <c r="P12" s="43"/>
      <c r="Q12" s="43">
        <v>171.64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pans="1:45" x14ac:dyDescent="0.25">
      <c r="A13" s="8"/>
      <c r="B13" s="48" t="s">
        <v>150</v>
      </c>
      <c r="C13" s="47" t="s">
        <v>82</v>
      </c>
      <c r="D13" s="77">
        <v>9</v>
      </c>
      <c r="E13" s="50" t="s">
        <v>157</v>
      </c>
      <c r="F13" s="43">
        <v>1040</v>
      </c>
      <c r="G13" s="51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AC13" s="38">
        <v>1040</v>
      </c>
    </row>
    <row r="14" spans="1:45" x14ac:dyDescent="0.25">
      <c r="A14" s="8" t="s">
        <v>159</v>
      </c>
      <c r="B14" s="48" t="s">
        <v>150</v>
      </c>
      <c r="C14" s="47" t="s">
        <v>82</v>
      </c>
      <c r="D14" s="77">
        <v>10</v>
      </c>
      <c r="E14" s="49" t="s">
        <v>148</v>
      </c>
      <c r="F14" s="43">
        <v>35.880000000000003</v>
      </c>
      <c r="G14" s="51">
        <v>5.98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>
        <v>29.9</v>
      </c>
      <c r="S14" s="43"/>
      <c r="T14" s="43"/>
      <c r="U14" s="43"/>
      <c r="V14" s="43"/>
      <c r="W14" s="43"/>
      <c r="X14" s="43"/>
      <c r="Y14" s="43"/>
    </row>
    <row r="15" spans="1:45" x14ac:dyDescent="0.25">
      <c r="A15" s="8"/>
      <c r="B15" s="48" t="s">
        <v>150</v>
      </c>
      <c r="C15" s="47" t="s">
        <v>82</v>
      </c>
      <c r="D15" s="77">
        <v>11</v>
      </c>
      <c r="E15" s="49" t="s">
        <v>151</v>
      </c>
      <c r="F15" s="43">
        <v>461.4</v>
      </c>
      <c r="G15" s="51"/>
      <c r="H15" s="43">
        <v>446.4</v>
      </c>
      <c r="I15" s="43"/>
      <c r="J15" s="43">
        <v>15</v>
      </c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45" x14ac:dyDescent="0.25">
      <c r="A16" s="8"/>
      <c r="B16" s="48" t="s">
        <v>150</v>
      </c>
      <c r="C16" s="47" t="s">
        <v>82</v>
      </c>
      <c r="D16" s="77">
        <v>12</v>
      </c>
      <c r="E16" s="50" t="s">
        <v>152</v>
      </c>
      <c r="F16" s="45">
        <v>111.6</v>
      </c>
      <c r="G16" s="69"/>
      <c r="H16" s="43">
        <v>111.6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43" x14ac:dyDescent="0.25">
      <c r="A17" s="8"/>
      <c r="B17" s="48" t="s">
        <v>150</v>
      </c>
      <c r="C17" s="47" t="s">
        <v>82</v>
      </c>
      <c r="D17" s="77">
        <v>13</v>
      </c>
      <c r="E17" s="50" t="s">
        <v>160</v>
      </c>
      <c r="F17" s="43">
        <v>507.85</v>
      </c>
      <c r="G17" s="51">
        <v>84.64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38">
        <v>423.21</v>
      </c>
    </row>
    <row r="18" spans="1:43" x14ac:dyDescent="0.25">
      <c r="A18" s="8"/>
      <c r="B18" s="48" t="s">
        <v>150</v>
      </c>
      <c r="C18" s="47" t="s">
        <v>82</v>
      </c>
      <c r="D18" s="77">
        <v>14</v>
      </c>
      <c r="E18" s="50" t="s">
        <v>161</v>
      </c>
      <c r="F18" s="43">
        <v>966.31</v>
      </c>
      <c r="G18" s="51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>
        <v>966.31</v>
      </c>
      <c r="U18" s="43"/>
      <c r="V18" s="43"/>
      <c r="W18" s="43"/>
      <c r="X18" s="43"/>
      <c r="Y18" s="43"/>
    </row>
    <row r="19" spans="1:43" x14ac:dyDescent="0.25">
      <c r="A19" s="8"/>
      <c r="B19" s="48" t="s">
        <v>150</v>
      </c>
      <c r="C19" s="47" t="s">
        <v>82</v>
      </c>
      <c r="D19" s="77">
        <v>15</v>
      </c>
      <c r="E19" s="50" t="s">
        <v>162</v>
      </c>
      <c r="F19" s="43">
        <v>42</v>
      </c>
      <c r="G19" s="51">
        <v>7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AQ19" s="38">
        <v>35</v>
      </c>
    </row>
    <row r="20" spans="1:43" x14ac:dyDescent="0.25">
      <c r="A20" s="8" t="s">
        <v>165</v>
      </c>
      <c r="B20" s="48" t="s">
        <v>150</v>
      </c>
      <c r="C20" s="47" t="s">
        <v>82</v>
      </c>
      <c r="D20" s="77">
        <v>16</v>
      </c>
      <c r="E20" s="49" t="s">
        <v>148</v>
      </c>
      <c r="F20" s="43">
        <v>35.880000000000003</v>
      </c>
      <c r="G20" s="51">
        <v>5.98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>
        <v>29.9</v>
      </c>
      <c r="S20" s="43"/>
      <c r="T20" s="43"/>
      <c r="U20" s="43"/>
      <c r="V20" s="43"/>
      <c r="W20" s="43"/>
      <c r="X20" s="43"/>
      <c r="Y20" s="43"/>
    </row>
    <row r="21" spans="1:43" x14ac:dyDescent="0.25">
      <c r="A21" s="8"/>
      <c r="B21" s="48" t="s">
        <v>150</v>
      </c>
      <c r="C21" s="47" t="s">
        <v>82</v>
      </c>
      <c r="D21" s="77">
        <v>17</v>
      </c>
      <c r="E21" s="49" t="s">
        <v>151</v>
      </c>
      <c r="F21" s="43">
        <v>461.4</v>
      </c>
      <c r="G21" s="51"/>
      <c r="H21" s="43">
        <v>446.4</v>
      </c>
      <c r="I21" s="43"/>
      <c r="J21" s="43">
        <v>15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43" x14ac:dyDescent="0.25">
      <c r="A22" s="8"/>
      <c r="B22" s="48" t="s">
        <v>150</v>
      </c>
      <c r="C22" s="47" t="s">
        <v>82</v>
      </c>
      <c r="D22" s="77">
        <v>18</v>
      </c>
      <c r="E22" s="50" t="s">
        <v>152</v>
      </c>
      <c r="F22" s="45">
        <v>111.6</v>
      </c>
      <c r="G22" s="69"/>
      <c r="H22" s="43">
        <v>111.6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43" x14ac:dyDescent="0.25">
      <c r="A23" s="8"/>
      <c r="B23" s="48" t="s">
        <v>150</v>
      </c>
      <c r="C23" s="47" t="s">
        <v>82</v>
      </c>
      <c r="D23" s="77">
        <v>19</v>
      </c>
      <c r="E23" s="50" t="s">
        <v>160</v>
      </c>
      <c r="F23" s="43">
        <v>458.65</v>
      </c>
      <c r="G23" s="51">
        <v>76.44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38">
        <v>382.21</v>
      </c>
    </row>
    <row r="24" spans="1:43" x14ac:dyDescent="0.25">
      <c r="A24" s="8"/>
      <c r="B24" s="48" t="s">
        <v>150</v>
      </c>
      <c r="C24" s="47" t="s">
        <v>82</v>
      </c>
      <c r="D24" s="77">
        <v>20</v>
      </c>
      <c r="E24" s="50" t="s">
        <v>166</v>
      </c>
      <c r="F24" s="43">
        <v>108</v>
      </c>
      <c r="G24" s="51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>
        <v>108</v>
      </c>
      <c r="T24" s="43"/>
      <c r="U24" s="43"/>
      <c r="V24" s="43"/>
      <c r="W24" s="43"/>
      <c r="X24" s="43"/>
      <c r="Y24" s="43"/>
    </row>
    <row r="25" spans="1:43" x14ac:dyDescent="0.25">
      <c r="A25" s="8"/>
      <c r="B25" s="48" t="s">
        <v>150</v>
      </c>
      <c r="C25" s="47" t="s">
        <v>82</v>
      </c>
      <c r="D25" s="77">
        <v>21</v>
      </c>
      <c r="E25" s="50" t="s">
        <v>167</v>
      </c>
      <c r="F25" s="43">
        <v>34</v>
      </c>
      <c r="G25" s="51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AM25" s="38">
        <v>34</v>
      </c>
    </row>
    <row r="26" spans="1:43" x14ac:dyDescent="0.25">
      <c r="A26" s="8"/>
      <c r="B26" s="48" t="s">
        <v>169</v>
      </c>
      <c r="C26" s="47" t="s">
        <v>82</v>
      </c>
      <c r="D26" s="77"/>
      <c r="E26" s="50" t="s">
        <v>170</v>
      </c>
      <c r="F26" s="43">
        <v>18</v>
      </c>
      <c r="G26" s="51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AK26" s="38">
        <v>18</v>
      </c>
    </row>
    <row r="27" spans="1:43" x14ac:dyDescent="0.25">
      <c r="A27" s="8" t="s">
        <v>183</v>
      </c>
      <c r="B27" s="48" t="s">
        <v>150</v>
      </c>
      <c r="C27" s="47" t="s">
        <v>82</v>
      </c>
      <c r="D27" s="77">
        <v>22</v>
      </c>
      <c r="E27" s="50" t="s">
        <v>174</v>
      </c>
      <c r="F27" s="43">
        <v>780</v>
      </c>
      <c r="G27" s="51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AO27" s="38">
        <v>780</v>
      </c>
    </row>
    <row r="28" spans="1:43" x14ac:dyDescent="0.25">
      <c r="A28" s="8" t="s">
        <v>184</v>
      </c>
      <c r="B28" s="48" t="s">
        <v>147</v>
      </c>
      <c r="C28" s="47" t="s">
        <v>82</v>
      </c>
      <c r="D28" s="77">
        <v>23</v>
      </c>
      <c r="E28" s="49" t="s">
        <v>148</v>
      </c>
      <c r="F28" s="43">
        <v>35.880000000000003</v>
      </c>
      <c r="G28" s="51">
        <v>5.98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>
        <v>29.9</v>
      </c>
      <c r="S28" s="43"/>
      <c r="T28" s="43"/>
      <c r="U28" s="43"/>
      <c r="V28" s="43"/>
      <c r="W28" s="43"/>
      <c r="X28" s="43"/>
      <c r="Y28" s="43"/>
    </row>
    <row r="29" spans="1:43" x14ac:dyDescent="0.25">
      <c r="A29" s="8" t="s">
        <v>173</v>
      </c>
      <c r="B29" s="48" t="s">
        <v>150</v>
      </c>
      <c r="C29" s="47" t="s">
        <v>82</v>
      </c>
      <c r="D29" s="77">
        <v>24</v>
      </c>
      <c r="E29" s="49" t="s">
        <v>151</v>
      </c>
      <c r="F29" s="43">
        <v>461.4</v>
      </c>
      <c r="G29" s="51"/>
      <c r="H29" s="43">
        <v>446.4</v>
      </c>
      <c r="I29" s="43"/>
      <c r="J29" s="43">
        <v>15</v>
      </c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43" x14ac:dyDescent="0.25">
      <c r="A30" s="8"/>
      <c r="B30" s="48" t="s">
        <v>150</v>
      </c>
      <c r="C30" s="47" t="s">
        <v>82</v>
      </c>
      <c r="D30" s="77">
        <v>25</v>
      </c>
      <c r="E30" s="50" t="s">
        <v>152</v>
      </c>
      <c r="F30" s="45">
        <v>111.6</v>
      </c>
      <c r="G30" s="69"/>
      <c r="H30" s="43">
        <v>111.6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43" x14ac:dyDescent="0.25">
      <c r="A31" s="8"/>
      <c r="B31" s="48" t="s">
        <v>150</v>
      </c>
      <c r="C31" s="47" t="s">
        <v>82</v>
      </c>
      <c r="D31" s="77">
        <v>26</v>
      </c>
      <c r="E31" s="50" t="s">
        <v>176</v>
      </c>
      <c r="F31" s="45">
        <v>21.14</v>
      </c>
      <c r="G31" s="69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>
        <v>21.14</v>
      </c>
      <c r="V31" s="43"/>
      <c r="W31" s="43"/>
      <c r="X31" s="43"/>
      <c r="Y31" s="43"/>
    </row>
    <row r="32" spans="1:43" x14ac:dyDescent="0.25">
      <c r="A32" s="8"/>
      <c r="B32" s="48" t="s">
        <v>150</v>
      </c>
      <c r="C32" s="47" t="s">
        <v>82</v>
      </c>
      <c r="D32" s="77">
        <v>27</v>
      </c>
      <c r="E32" s="50" t="s">
        <v>177</v>
      </c>
      <c r="F32" s="45">
        <v>530.65</v>
      </c>
      <c r="G32" s="69">
        <v>88.44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38">
        <v>442.21</v>
      </c>
    </row>
    <row r="33" spans="1:45" x14ac:dyDescent="0.25">
      <c r="A33" s="8"/>
      <c r="B33" s="48" t="s">
        <v>150</v>
      </c>
      <c r="C33" s="47" t="s">
        <v>82</v>
      </c>
      <c r="D33" s="77">
        <v>28</v>
      </c>
      <c r="E33" s="50" t="s">
        <v>178</v>
      </c>
      <c r="F33" s="45">
        <v>232</v>
      </c>
      <c r="G33" s="69">
        <v>11.05</v>
      </c>
      <c r="H33" s="43"/>
      <c r="I33" s="43"/>
      <c r="J33" s="43"/>
      <c r="K33" s="43"/>
      <c r="L33" s="43"/>
      <c r="M33" s="43"/>
      <c r="N33" s="43"/>
      <c r="O33" s="43"/>
      <c r="P33" s="43"/>
      <c r="Q33" s="43">
        <v>220.95</v>
      </c>
      <c r="R33" s="43"/>
      <c r="S33" s="43"/>
      <c r="T33" s="43"/>
      <c r="U33" s="43"/>
      <c r="V33" s="43"/>
      <c r="W33" s="43"/>
      <c r="X33" s="43"/>
      <c r="Y33" s="43"/>
    </row>
    <row r="34" spans="1:45" x14ac:dyDescent="0.25">
      <c r="A34" s="8"/>
      <c r="B34" s="48" t="s">
        <v>150</v>
      </c>
      <c r="C34" s="47" t="s">
        <v>82</v>
      </c>
      <c r="D34" s="77">
        <v>29</v>
      </c>
      <c r="E34" s="50" t="s">
        <v>179</v>
      </c>
      <c r="F34" s="45">
        <v>60</v>
      </c>
      <c r="G34" s="69"/>
      <c r="H34" s="43"/>
      <c r="I34" s="43"/>
      <c r="J34" s="43"/>
      <c r="K34" s="43"/>
      <c r="L34" s="43">
        <v>60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45" x14ac:dyDescent="0.25">
      <c r="A35" s="8"/>
      <c r="B35" s="48" t="s">
        <v>150</v>
      </c>
      <c r="C35" s="47" t="s">
        <v>82</v>
      </c>
      <c r="D35" s="77">
        <v>30</v>
      </c>
      <c r="E35" s="50" t="s">
        <v>182</v>
      </c>
      <c r="F35" s="45">
        <v>33.5</v>
      </c>
      <c r="G35" s="69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AO35" s="38">
        <v>33.5</v>
      </c>
    </row>
    <row r="36" spans="1:45" x14ac:dyDescent="0.25">
      <c r="A36" s="8"/>
      <c r="B36" s="48" t="s">
        <v>150</v>
      </c>
      <c r="C36" s="47" t="s">
        <v>82</v>
      </c>
      <c r="D36" s="77">
        <v>31</v>
      </c>
      <c r="E36" s="50" t="s">
        <v>185</v>
      </c>
      <c r="F36" s="43">
        <v>55.5</v>
      </c>
      <c r="G36" s="51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AO36" s="38">
        <v>55.5</v>
      </c>
    </row>
    <row r="37" spans="1:45" x14ac:dyDescent="0.25">
      <c r="A37" s="8" t="s">
        <v>190</v>
      </c>
      <c r="B37" s="48" t="s">
        <v>147</v>
      </c>
      <c r="C37" s="47" t="s">
        <v>82</v>
      </c>
      <c r="D37" s="77">
        <v>32</v>
      </c>
      <c r="E37" s="49" t="s">
        <v>148</v>
      </c>
      <c r="F37" s="43">
        <v>35.880000000000003</v>
      </c>
      <c r="G37" s="51">
        <v>5.98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>
        <v>29.9</v>
      </c>
      <c r="S37" s="43"/>
      <c r="T37" s="43"/>
      <c r="U37" s="43"/>
      <c r="V37" s="43"/>
      <c r="W37" s="43"/>
      <c r="X37" s="43"/>
      <c r="Y37" s="43"/>
    </row>
    <row r="38" spans="1:45" x14ac:dyDescent="0.25">
      <c r="A38" s="8" t="s">
        <v>191</v>
      </c>
      <c r="B38" s="48" t="s">
        <v>150</v>
      </c>
      <c r="C38" s="47" t="s">
        <v>82</v>
      </c>
      <c r="D38" s="77">
        <v>33</v>
      </c>
      <c r="E38" s="49" t="s">
        <v>151</v>
      </c>
      <c r="F38" s="43">
        <v>461.4</v>
      </c>
      <c r="G38" s="51"/>
      <c r="H38" s="43">
        <v>446.4</v>
      </c>
      <c r="I38" s="43"/>
      <c r="J38" s="43">
        <v>15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45" x14ac:dyDescent="0.25">
      <c r="A39" s="8"/>
      <c r="B39" s="48" t="s">
        <v>150</v>
      </c>
      <c r="C39" s="47" t="s">
        <v>82</v>
      </c>
      <c r="D39" s="77">
        <v>34</v>
      </c>
      <c r="E39" s="50" t="s">
        <v>152</v>
      </c>
      <c r="F39" s="45">
        <v>111.6</v>
      </c>
      <c r="G39" s="69"/>
      <c r="H39" s="43">
        <v>111.6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45" x14ac:dyDescent="0.25">
      <c r="A40" s="8"/>
      <c r="B40" s="48" t="s">
        <v>150</v>
      </c>
      <c r="C40" s="47" t="s">
        <v>82</v>
      </c>
      <c r="D40" s="77">
        <v>35</v>
      </c>
      <c r="E40" s="49" t="s">
        <v>151</v>
      </c>
      <c r="F40" s="43">
        <v>461.4</v>
      </c>
      <c r="G40" s="51"/>
      <c r="H40" s="43">
        <v>446.4</v>
      </c>
      <c r="I40" s="43"/>
      <c r="J40" s="43">
        <v>15</v>
      </c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45" x14ac:dyDescent="0.25">
      <c r="A41" s="8"/>
      <c r="B41" s="48" t="s">
        <v>150</v>
      </c>
      <c r="C41" s="47" t="s">
        <v>82</v>
      </c>
      <c r="D41" s="77">
        <v>36</v>
      </c>
      <c r="E41" s="50" t="s">
        <v>152</v>
      </c>
      <c r="F41" s="45">
        <v>111.6</v>
      </c>
      <c r="G41" s="69"/>
      <c r="H41" s="43">
        <v>111.6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45" x14ac:dyDescent="0.25">
      <c r="A42" s="8"/>
      <c r="B42" s="48" t="s">
        <v>150</v>
      </c>
      <c r="C42" s="47" t="s">
        <v>82</v>
      </c>
      <c r="D42" s="77">
        <v>37</v>
      </c>
      <c r="E42" s="49" t="s">
        <v>192</v>
      </c>
      <c r="F42" s="43">
        <v>61.09</v>
      </c>
      <c r="G42" s="51">
        <v>10.18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AE42" s="38">
        <v>50.91</v>
      </c>
    </row>
    <row r="43" spans="1:45" x14ac:dyDescent="0.25">
      <c r="A43" s="8"/>
      <c r="B43" s="48" t="s">
        <v>150</v>
      </c>
      <c r="C43" s="47" t="s">
        <v>82</v>
      </c>
      <c r="D43" s="77">
        <v>38</v>
      </c>
      <c r="E43" s="49" t="s">
        <v>193</v>
      </c>
      <c r="F43" s="43">
        <v>458.65</v>
      </c>
      <c r="G43" s="51">
        <v>76.44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38">
        <v>382.21</v>
      </c>
    </row>
    <row r="44" spans="1:45" x14ac:dyDescent="0.25">
      <c r="A44" s="8"/>
      <c r="B44" s="48" t="s">
        <v>150</v>
      </c>
      <c r="C44" s="47" t="s">
        <v>82</v>
      </c>
      <c r="D44" s="77">
        <v>39</v>
      </c>
      <c r="E44" s="49" t="s">
        <v>194</v>
      </c>
      <c r="F44" s="43">
        <v>252</v>
      </c>
      <c r="G44" s="51">
        <v>42</v>
      </c>
      <c r="H44" s="43"/>
      <c r="I44" s="43"/>
      <c r="J44" s="43"/>
      <c r="K44" s="43"/>
      <c r="L44" s="43"/>
      <c r="M44" s="43"/>
      <c r="N44" s="43"/>
      <c r="O44" s="43">
        <v>210</v>
      </c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45" x14ac:dyDescent="0.25">
      <c r="A45" s="8"/>
      <c r="B45" s="48" t="s">
        <v>150</v>
      </c>
      <c r="C45" s="47" t="s">
        <v>82</v>
      </c>
      <c r="D45" s="77">
        <v>40</v>
      </c>
      <c r="E45" s="49" t="s">
        <v>195</v>
      </c>
      <c r="F45" s="43">
        <v>2000</v>
      </c>
      <c r="G45" s="51">
        <v>0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AO45" s="38">
        <v>2000</v>
      </c>
    </row>
    <row r="46" spans="1:45" x14ac:dyDescent="0.25">
      <c r="A46" s="8"/>
      <c r="B46" s="48" t="s">
        <v>150</v>
      </c>
      <c r="C46" s="47" t="s">
        <v>82</v>
      </c>
      <c r="D46" s="77">
        <v>41</v>
      </c>
      <c r="E46" s="49" t="s">
        <v>196</v>
      </c>
      <c r="F46" s="43">
        <v>12.68</v>
      </c>
      <c r="G46" s="51">
        <v>2.11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AA46" s="38">
        <v>10.57</v>
      </c>
    </row>
    <row r="47" spans="1:45" x14ac:dyDescent="0.25">
      <c r="A47" s="8"/>
      <c r="B47" s="48" t="s">
        <v>147</v>
      </c>
      <c r="C47" s="47" t="s">
        <v>82</v>
      </c>
      <c r="D47" s="77">
        <v>42</v>
      </c>
      <c r="E47" s="50" t="s">
        <v>197</v>
      </c>
      <c r="F47" s="43">
        <v>514.79999999999995</v>
      </c>
      <c r="G47" s="51">
        <v>85.8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>
        <v>429</v>
      </c>
      <c r="S47" s="43"/>
      <c r="T47" s="43"/>
      <c r="U47" s="43"/>
      <c r="V47" s="43"/>
      <c r="W47" s="43"/>
      <c r="X47" s="43"/>
      <c r="Y47" s="43"/>
    </row>
    <row r="48" spans="1:45" s="5" customFormat="1" x14ac:dyDescent="0.25">
      <c r="A48" s="8"/>
      <c r="B48" s="48" t="s">
        <v>147</v>
      </c>
      <c r="C48" s="47" t="s">
        <v>82</v>
      </c>
      <c r="D48" s="77">
        <v>43</v>
      </c>
      <c r="E48" s="49" t="s">
        <v>148</v>
      </c>
      <c r="F48" s="43">
        <v>35.880000000000003</v>
      </c>
      <c r="G48" s="51">
        <v>5.98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>
        <v>29.9</v>
      </c>
      <c r="S48" s="51"/>
      <c r="T48" s="51"/>
      <c r="U48" s="51"/>
      <c r="V48" s="51"/>
      <c r="W48" s="51"/>
      <c r="X48" s="51"/>
      <c r="Y48" s="51"/>
      <c r="Z48" s="3"/>
      <c r="AA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s="5" customFormat="1" x14ac:dyDescent="0.25">
      <c r="A49" s="8"/>
      <c r="B49" s="48" t="s">
        <v>150</v>
      </c>
      <c r="C49" s="47" t="s">
        <v>82</v>
      </c>
      <c r="D49" s="77">
        <v>44</v>
      </c>
      <c r="E49" s="49" t="s">
        <v>198</v>
      </c>
      <c r="F49" s="43">
        <v>458.65</v>
      </c>
      <c r="G49" s="51">
        <v>76.44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51"/>
      <c r="T49" s="51"/>
      <c r="U49" s="51"/>
      <c r="V49" s="51"/>
      <c r="W49" s="51"/>
      <c r="X49" s="51"/>
      <c r="Y49" s="51"/>
      <c r="Z49" s="3">
        <v>382.21</v>
      </c>
      <c r="AA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s="5" customFormat="1" x14ac:dyDescent="0.25">
      <c r="A50" s="8"/>
      <c r="B50" s="48" t="s">
        <v>150</v>
      </c>
      <c r="C50" s="47" t="s">
        <v>82</v>
      </c>
      <c r="D50" s="77">
        <v>45</v>
      </c>
      <c r="E50" s="49" t="s">
        <v>199</v>
      </c>
      <c r="F50" s="43">
        <v>143.88</v>
      </c>
      <c r="G50" s="51">
        <v>23.98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51"/>
      <c r="T50" s="51"/>
      <c r="U50" s="51">
        <v>119.9</v>
      </c>
      <c r="V50" s="51"/>
      <c r="W50" s="51"/>
      <c r="X50" s="51"/>
      <c r="Y50" s="51"/>
      <c r="Z50" s="3"/>
      <c r="AA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s="5" customFormat="1" x14ac:dyDescent="0.25">
      <c r="A51" s="8" t="s">
        <v>200</v>
      </c>
      <c r="B51" s="48" t="s">
        <v>169</v>
      </c>
      <c r="C51" s="47" t="s">
        <v>82</v>
      </c>
      <c r="D51" s="77">
        <v>46</v>
      </c>
      <c r="E51" s="49" t="s">
        <v>203</v>
      </c>
      <c r="F51" s="43">
        <v>18</v>
      </c>
      <c r="G51" s="51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51"/>
      <c r="T51" s="51"/>
      <c r="U51" s="51"/>
      <c r="V51" s="51"/>
      <c r="W51" s="51"/>
      <c r="X51" s="51"/>
      <c r="Y51" s="51"/>
      <c r="Z51" s="3"/>
      <c r="AA51" s="3"/>
      <c r="AC51" s="3"/>
      <c r="AD51" s="3"/>
      <c r="AE51" s="3"/>
      <c r="AF51" s="3"/>
      <c r="AG51" s="3"/>
      <c r="AH51" s="3"/>
      <c r="AI51" s="3"/>
      <c r="AJ51" s="3"/>
      <c r="AK51" s="3">
        <v>18</v>
      </c>
      <c r="AL51" s="3"/>
      <c r="AM51" s="3"/>
      <c r="AN51" s="3"/>
      <c r="AO51" s="3"/>
      <c r="AP51" s="3"/>
      <c r="AQ51" s="3"/>
      <c r="AR51" s="3"/>
      <c r="AS51" s="3"/>
    </row>
    <row r="52" spans="1:45" s="5" customFormat="1" x14ac:dyDescent="0.25">
      <c r="A52" s="8" t="s">
        <v>205</v>
      </c>
      <c r="B52" s="48" t="s">
        <v>147</v>
      </c>
      <c r="C52" s="47" t="s">
        <v>82</v>
      </c>
      <c r="D52" s="77">
        <v>47</v>
      </c>
      <c r="E52" s="49" t="s">
        <v>148</v>
      </c>
      <c r="F52" s="43">
        <v>35.880000000000003</v>
      </c>
      <c r="G52" s="51">
        <v>5.98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>
        <v>29.9</v>
      </c>
      <c r="S52" s="51"/>
      <c r="T52" s="51"/>
      <c r="U52" s="51"/>
      <c r="V52" s="51"/>
      <c r="W52" s="51"/>
      <c r="X52" s="51"/>
      <c r="Y52" s="51"/>
      <c r="Z52" s="3"/>
      <c r="AA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s="5" customFormat="1" x14ac:dyDescent="0.25">
      <c r="A53" s="8"/>
      <c r="B53" s="48" t="s">
        <v>150</v>
      </c>
      <c r="C53" s="47" t="s">
        <v>82</v>
      </c>
      <c r="D53" s="77">
        <v>48</v>
      </c>
      <c r="E53" s="49" t="s">
        <v>151</v>
      </c>
      <c r="F53" s="43">
        <v>461.4</v>
      </c>
      <c r="G53" s="51"/>
      <c r="H53" s="43">
        <v>446.4</v>
      </c>
      <c r="I53" s="43"/>
      <c r="J53" s="43">
        <v>15</v>
      </c>
      <c r="K53" s="43"/>
      <c r="L53" s="43"/>
      <c r="M53" s="43"/>
      <c r="N53" s="43"/>
      <c r="O53" s="43"/>
      <c r="P53" s="43"/>
      <c r="Q53" s="43"/>
      <c r="R53" s="43"/>
      <c r="S53" s="51"/>
      <c r="T53" s="51"/>
      <c r="U53" s="51"/>
      <c r="V53" s="51"/>
      <c r="W53" s="51"/>
      <c r="X53" s="51"/>
      <c r="Y53" s="51"/>
      <c r="Z53" s="3"/>
      <c r="AA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s="5" customFormat="1" x14ac:dyDescent="0.25">
      <c r="A54" s="8"/>
      <c r="B54" s="48" t="s">
        <v>150</v>
      </c>
      <c r="C54" s="47" t="s">
        <v>82</v>
      </c>
      <c r="D54" s="77">
        <v>49</v>
      </c>
      <c r="E54" s="50" t="s">
        <v>152</v>
      </c>
      <c r="F54" s="45">
        <v>111.6</v>
      </c>
      <c r="G54" s="69"/>
      <c r="H54" s="43">
        <v>111.6</v>
      </c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51"/>
      <c r="T54" s="51"/>
      <c r="U54" s="51"/>
      <c r="V54" s="51"/>
      <c r="W54" s="51"/>
      <c r="X54" s="51"/>
      <c r="Y54" s="51"/>
      <c r="Z54" s="3"/>
      <c r="AA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s="5" customFormat="1" x14ac:dyDescent="0.25">
      <c r="A55" s="8"/>
      <c r="B55" s="48" t="s">
        <v>150</v>
      </c>
      <c r="C55" s="47" t="s">
        <v>82</v>
      </c>
      <c r="D55" s="77">
        <v>50</v>
      </c>
      <c r="E55" s="49" t="s">
        <v>206</v>
      </c>
      <c r="F55" s="43">
        <v>729.83</v>
      </c>
      <c r="G55" s="51">
        <v>121.64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51"/>
      <c r="T55" s="51"/>
      <c r="U55" s="51"/>
      <c r="V55" s="51"/>
      <c r="W55" s="51"/>
      <c r="X55" s="51"/>
      <c r="Y55" s="51"/>
      <c r="Z55" s="3">
        <v>608.19000000000005</v>
      </c>
      <c r="AA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s="5" customFormat="1" x14ac:dyDescent="0.25">
      <c r="A56" s="8"/>
      <c r="B56" s="48" t="s">
        <v>150</v>
      </c>
      <c r="C56" s="47" t="s">
        <v>82</v>
      </c>
      <c r="D56" s="77">
        <v>51</v>
      </c>
      <c r="E56" s="49" t="s">
        <v>207</v>
      </c>
      <c r="F56" s="43">
        <v>246.07</v>
      </c>
      <c r="G56" s="51">
        <v>11.72</v>
      </c>
      <c r="H56" s="43"/>
      <c r="I56" s="43"/>
      <c r="J56" s="43"/>
      <c r="K56" s="43"/>
      <c r="L56" s="43"/>
      <c r="M56" s="43"/>
      <c r="N56" s="43"/>
      <c r="O56" s="43"/>
      <c r="P56" s="43"/>
      <c r="Q56" s="43">
        <v>234.35</v>
      </c>
      <c r="R56" s="43"/>
      <c r="S56" s="51"/>
      <c r="T56" s="51"/>
      <c r="U56" s="51"/>
      <c r="V56" s="51"/>
      <c r="W56" s="51"/>
      <c r="X56" s="51"/>
      <c r="Y56" s="51"/>
      <c r="Z56" s="3"/>
      <c r="AA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s="5" customFormat="1" x14ac:dyDescent="0.25">
      <c r="A57" s="8"/>
      <c r="B57" s="48" t="s">
        <v>150</v>
      </c>
      <c r="C57" s="47" t="s">
        <v>82</v>
      </c>
      <c r="D57" s="77">
        <v>52</v>
      </c>
      <c r="E57" s="49" t="s">
        <v>208</v>
      </c>
      <c r="F57" s="43">
        <v>1040</v>
      </c>
      <c r="G57" s="51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51"/>
      <c r="T57" s="51"/>
      <c r="U57" s="51"/>
      <c r="V57" s="51"/>
      <c r="W57" s="51"/>
      <c r="X57" s="51"/>
      <c r="Y57" s="51"/>
      <c r="Z57" s="3"/>
      <c r="AA57" s="3"/>
      <c r="AC57" s="3">
        <v>1040</v>
      </c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s="5" customFormat="1" x14ac:dyDescent="0.25">
      <c r="A58" s="8"/>
      <c r="B58" s="48" t="s">
        <v>150</v>
      </c>
      <c r="C58" s="47" t="s">
        <v>82</v>
      </c>
      <c r="D58" s="77">
        <v>53</v>
      </c>
      <c r="E58" s="49" t="s">
        <v>209</v>
      </c>
      <c r="F58" s="43">
        <v>59.99</v>
      </c>
      <c r="G58" s="51">
        <v>10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51"/>
      <c r="T58" s="51"/>
      <c r="U58" s="51">
        <v>49.99</v>
      </c>
      <c r="V58" s="51"/>
      <c r="W58" s="51"/>
      <c r="X58" s="51"/>
      <c r="Y58" s="51"/>
      <c r="Z58" s="3"/>
      <c r="AA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s="5" customFormat="1" x14ac:dyDescent="0.25">
      <c r="A59" s="8"/>
      <c r="B59" s="48" t="s">
        <v>150</v>
      </c>
      <c r="C59" s="47" t="s">
        <v>82</v>
      </c>
      <c r="D59" s="77">
        <v>54</v>
      </c>
      <c r="E59" s="49" t="s">
        <v>210</v>
      </c>
      <c r="F59" s="43">
        <v>9.76</v>
      </c>
      <c r="G59" s="51">
        <v>1.62</v>
      </c>
      <c r="H59" s="43"/>
      <c r="I59" s="43"/>
      <c r="J59" s="43"/>
      <c r="K59" s="43"/>
      <c r="L59" s="43"/>
      <c r="M59" s="43">
        <v>8.14</v>
      </c>
      <c r="N59" s="43"/>
      <c r="O59" s="43"/>
      <c r="P59" s="43"/>
      <c r="Q59" s="43"/>
      <c r="R59" s="43"/>
      <c r="S59" s="51"/>
      <c r="T59" s="51"/>
      <c r="U59" s="51"/>
      <c r="V59" s="51"/>
      <c r="W59" s="51"/>
      <c r="X59" s="51"/>
      <c r="Y59" s="51"/>
      <c r="Z59" s="3"/>
      <c r="AA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s="5" customFormat="1" x14ac:dyDescent="0.25">
      <c r="A60" s="8"/>
      <c r="B60" s="48" t="s">
        <v>150</v>
      </c>
      <c r="C60" s="47" t="s">
        <v>82</v>
      </c>
      <c r="D60" s="77">
        <v>55</v>
      </c>
      <c r="E60" s="49" t="s">
        <v>211</v>
      </c>
      <c r="F60" s="43">
        <v>78.12</v>
      </c>
      <c r="G60" s="51">
        <v>13.02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51"/>
      <c r="T60" s="51"/>
      <c r="U60" s="51"/>
      <c r="V60" s="51"/>
      <c r="W60" s="51"/>
      <c r="X60" s="51"/>
      <c r="Y60" s="51"/>
      <c r="Z60" s="3"/>
      <c r="AA60" s="3"/>
      <c r="AC60" s="3"/>
      <c r="AD60" s="3"/>
      <c r="AE60" s="3"/>
      <c r="AF60" s="3"/>
      <c r="AG60" s="3"/>
      <c r="AH60" s="3"/>
      <c r="AI60" s="3">
        <v>65.099999999999994</v>
      </c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s="5" customFormat="1" x14ac:dyDescent="0.25">
      <c r="A61" s="8" t="s">
        <v>213</v>
      </c>
      <c r="B61" s="48" t="s">
        <v>147</v>
      </c>
      <c r="C61" s="47" t="s">
        <v>82</v>
      </c>
      <c r="D61" s="77">
        <v>56</v>
      </c>
      <c r="E61" s="49" t="s">
        <v>148</v>
      </c>
      <c r="F61" s="43">
        <v>35.880000000000003</v>
      </c>
      <c r="G61" s="51">
        <v>5.98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>
        <v>29.9</v>
      </c>
      <c r="S61" s="51"/>
      <c r="T61" s="51"/>
      <c r="U61" s="51"/>
      <c r="V61" s="51"/>
      <c r="W61" s="51"/>
      <c r="X61" s="51"/>
      <c r="Y61" s="51"/>
      <c r="Z61" s="3"/>
      <c r="AA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s="5" customFormat="1" x14ac:dyDescent="0.25">
      <c r="A62" s="8"/>
      <c r="B62" s="48" t="s">
        <v>147</v>
      </c>
      <c r="C62" s="47" t="s">
        <v>82</v>
      </c>
      <c r="D62" s="77">
        <v>57</v>
      </c>
      <c r="E62" s="49" t="s">
        <v>197</v>
      </c>
      <c r="F62" s="43">
        <v>301.8</v>
      </c>
      <c r="G62" s="51">
        <v>50.3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>
        <v>251.5</v>
      </c>
      <c r="S62" s="51"/>
      <c r="T62" s="51"/>
      <c r="U62" s="51"/>
      <c r="V62" s="51"/>
      <c r="W62" s="51"/>
      <c r="X62" s="51"/>
      <c r="Y62" s="51"/>
      <c r="Z62" s="3"/>
      <c r="AA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s="5" customFormat="1" x14ac:dyDescent="0.25">
      <c r="A63" s="8"/>
      <c r="B63" s="48" t="s">
        <v>150</v>
      </c>
      <c r="C63" s="47" t="s">
        <v>82</v>
      </c>
      <c r="D63" s="77">
        <v>58</v>
      </c>
      <c r="E63" s="49" t="s">
        <v>151</v>
      </c>
      <c r="F63" s="43">
        <v>461.4</v>
      </c>
      <c r="G63" s="51"/>
      <c r="H63" s="43">
        <v>446.4</v>
      </c>
      <c r="I63" s="43"/>
      <c r="J63" s="43">
        <v>15</v>
      </c>
      <c r="K63" s="43"/>
      <c r="L63" s="43"/>
      <c r="M63" s="43"/>
      <c r="N63" s="43"/>
      <c r="O63" s="43"/>
      <c r="P63" s="43"/>
      <c r="Q63" s="43"/>
      <c r="R63" s="43"/>
      <c r="S63" s="51"/>
      <c r="T63" s="51"/>
      <c r="U63" s="51"/>
      <c r="V63" s="51"/>
      <c r="W63" s="51"/>
      <c r="X63" s="51"/>
      <c r="Y63" s="51"/>
      <c r="Z63" s="3"/>
      <c r="AA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s="5" customFormat="1" x14ac:dyDescent="0.25">
      <c r="A64" s="8"/>
      <c r="B64" s="48" t="s">
        <v>150</v>
      </c>
      <c r="C64" s="47" t="s">
        <v>82</v>
      </c>
      <c r="D64" s="77">
        <v>59</v>
      </c>
      <c r="E64" s="50" t="s">
        <v>152</v>
      </c>
      <c r="F64" s="45">
        <v>111.6</v>
      </c>
      <c r="G64" s="69"/>
      <c r="H64" s="43">
        <v>111.6</v>
      </c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51"/>
      <c r="T64" s="51"/>
      <c r="U64" s="51"/>
      <c r="V64" s="51"/>
      <c r="W64" s="51"/>
      <c r="X64" s="51"/>
      <c r="Y64" s="51"/>
      <c r="Z64" s="3"/>
      <c r="AA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s="5" customFormat="1" x14ac:dyDescent="0.25">
      <c r="A65" s="8"/>
      <c r="B65" s="48" t="s">
        <v>150</v>
      </c>
      <c r="C65" s="47" t="s">
        <v>82</v>
      </c>
      <c r="D65" s="77">
        <v>60</v>
      </c>
      <c r="E65" s="50" t="s">
        <v>214</v>
      </c>
      <c r="F65" s="45">
        <v>144</v>
      </c>
      <c r="G65" s="69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51">
        <v>144</v>
      </c>
      <c r="T65" s="51"/>
      <c r="U65" s="51"/>
      <c r="V65" s="51"/>
      <c r="W65" s="51"/>
      <c r="X65" s="51"/>
      <c r="Y65" s="51"/>
      <c r="Z65" s="3"/>
      <c r="AA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s="5" customFormat="1" x14ac:dyDescent="0.25">
      <c r="A66" s="8"/>
      <c r="B66" s="48" t="s">
        <v>150</v>
      </c>
      <c r="C66" s="47" t="s">
        <v>82</v>
      </c>
      <c r="D66" s="77">
        <v>61</v>
      </c>
      <c r="E66" s="50" t="s">
        <v>215</v>
      </c>
      <c r="F66" s="45">
        <v>25</v>
      </c>
      <c r="G66" s="69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51"/>
      <c r="T66" s="51"/>
      <c r="U66" s="51"/>
      <c r="V66" s="51"/>
      <c r="W66" s="51">
        <v>25</v>
      </c>
      <c r="X66" s="51"/>
      <c r="Y66" s="51"/>
      <c r="Z66" s="3"/>
      <c r="AA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s="5" customFormat="1" x14ac:dyDescent="0.25">
      <c r="A67" s="8" t="s">
        <v>217</v>
      </c>
      <c r="B67" s="48" t="s">
        <v>147</v>
      </c>
      <c r="C67" s="47" t="s">
        <v>82</v>
      </c>
      <c r="D67" s="77">
        <v>62</v>
      </c>
      <c r="E67" s="49" t="s">
        <v>148</v>
      </c>
      <c r="F67" s="45">
        <v>35.880000000000003</v>
      </c>
      <c r="G67" s="69">
        <v>5.98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>
        <v>29.9</v>
      </c>
      <c r="S67" s="51"/>
      <c r="T67" s="51"/>
      <c r="U67" s="51"/>
      <c r="V67" s="51"/>
      <c r="W67" s="51"/>
      <c r="X67" s="51"/>
      <c r="Y67" s="51"/>
      <c r="Z67" s="3"/>
      <c r="AA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s="5" customFormat="1" x14ac:dyDescent="0.25">
      <c r="A68" s="8"/>
      <c r="B68" s="48" t="s">
        <v>150</v>
      </c>
      <c r="C68" s="47" t="s">
        <v>82</v>
      </c>
      <c r="D68" s="77">
        <v>63</v>
      </c>
      <c r="E68" s="50" t="s">
        <v>151</v>
      </c>
      <c r="F68" s="45">
        <v>749.4</v>
      </c>
      <c r="H68" s="69">
        <v>734.4</v>
      </c>
      <c r="I68" s="43"/>
      <c r="J68" s="43">
        <v>15</v>
      </c>
      <c r="K68" s="43"/>
      <c r="L68" s="43"/>
      <c r="M68" s="43"/>
      <c r="N68" s="43"/>
      <c r="O68" s="43"/>
      <c r="P68" s="43"/>
      <c r="Q68" s="43"/>
      <c r="R68" s="43"/>
      <c r="S68" s="51"/>
      <c r="T68" s="51"/>
      <c r="U68" s="51"/>
      <c r="V68" s="51"/>
      <c r="W68" s="51"/>
      <c r="X68" s="51"/>
      <c r="Y68" s="51"/>
      <c r="Z68" s="3"/>
      <c r="AA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s="5" customFormat="1" x14ac:dyDescent="0.25">
      <c r="A69" s="8"/>
      <c r="B69" s="48" t="s">
        <v>150</v>
      </c>
      <c r="C69" s="47" t="s">
        <v>82</v>
      </c>
      <c r="D69" s="77">
        <v>64</v>
      </c>
      <c r="E69" s="50" t="s">
        <v>152</v>
      </c>
      <c r="F69" s="45">
        <v>205.68</v>
      </c>
      <c r="G69" s="69"/>
      <c r="H69" s="43">
        <v>205.68</v>
      </c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51"/>
      <c r="T69" s="51"/>
      <c r="U69" s="51"/>
      <c r="V69" s="51"/>
      <c r="W69" s="51"/>
      <c r="X69" s="51"/>
      <c r="Y69" s="51"/>
      <c r="Z69" s="3"/>
      <c r="AA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s="5" customFormat="1" x14ac:dyDescent="0.25">
      <c r="A70" s="8"/>
      <c r="B70" s="48" t="s">
        <v>150</v>
      </c>
      <c r="C70" s="47" t="s">
        <v>82</v>
      </c>
      <c r="D70" s="77">
        <v>65</v>
      </c>
      <c r="E70" s="50" t="s">
        <v>218</v>
      </c>
      <c r="F70" s="45">
        <v>43.64</v>
      </c>
      <c r="G70" s="69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51"/>
      <c r="T70" s="51"/>
      <c r="U70" s="51"/>
      <c r="V70" s="51"/>
      <c r="W70" s="51"/>
      <c r="X70" s="51"/>
      <c r="Y70" s="51"/>
      <c r="Z70" s="3"/>
      <c r="AA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>
        <v>43.64</v>
      </c>
      <c r="AN70" s="3"/>
      <c r="AO70" s="3"/>
      <c r="AP70" s="3"/>
      <c r="AQ70" s="3"/>
      <c r="AR70" s="3"/>
      <c r="AS70" s="3"/>
    </row>
    <row r="71" spans="1:45" s="5" customFormat="1" x14ac:dyDescent="0.25">
      <c r="A71" s="8"/>
      <c r="B71" s="48" t="s">
        <v>150</v>
      </c>
      <c r="C71" s="47" t="s">
        <v>82</v>
      </c>
      <c r="D71" s="77">
        <v>66</v>
      </c>
      <c r="E71" s="50" t="s">
        <v>219</v>
      </c>
      <c r="F71" s="45">
        <v>90</v>
      </c>
      <c r="G71" s="69">
        <v>15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51"/>
      <c r="T71" s="51"/>
      <c r="U71" s="51"/>
      <c r="V71" s="51">
        <v>75</v>
      </c>
      <c r="W71" s="51"/>
      <c r="X71" s="51"/>
      <c r="Y71" s="51"/>
      <c r="Z71" s="3"/>
      <c r="AA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s="5" customFormat="1" x14ac:dyDescent="0.25">
      <c r="A72" s="8"/>
      <c r="B72" s="48" t="s">
        <v>150</v>
      </c>
      <c r="C72" s="47" t="s">
        <v>82</v>
      </c>
      <c r="D72" s="77">
        <v>67</v>
      </c>
      <c r="E72" s="50" t="s">
        <v>220</v>
      </c>
      <c r="F72" s="45">
        <v>275</v>
      </c>
      <c r="G72" s="69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51"/>
      <c r="T72" s="51"/>
      <c r="U72" s="51"/>
      <c r="V72" s="51"/>
      <c r="W72" s="51"/>
      <c r="X72" s="51"/>
      <c r="Y72" s="51"/>
      <c r="Z72" s="3"/>
      <c r="AA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>
        <v>275</v>
      </c>
      <c r="AP72" s="3"/>
      <c r="AQ72" s="3"/>
      <c r="AR72" s="3"/>
      <c r="AS72" s="3"/>
    </row>
    <row r="73" spans="1:45" s="5" customFormat="1" x14ac:dyDescent="0.25">
      <c r="A73" s="8"/>
      <c r="B73" s="48" t="s">
        <v>150</v>
      </c>
      <c r="C73" s="47" t="s">
        <v>82</v>
      </c>
      <c r="D73" s="77">
        <v>68</v>
      </c>
      <c r="E73" s="50" t="s">
        <v>221</v>
      </c>
      <c r="F73" s="45">
        <v>31.25</v>
      </c>
      <c r="G73" s="69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51"/>
      <c r="T73" s="51"/>
      <c r="U73" s="51"/>
      <c r="V73" s="51"/>
      <c r="W73" s="51"/>
      <c r="X73" s="51"/>
      <c r="Y73" s="51"/>
      <c r="Z73" s="3"/>
      <c r="AA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>
        <v>31.25</v>
      </c>
      <c r="AN73" s="3"/>
      <c r="AO73" s="3"/>
      <c r="AP73" s="3"/>
      <c r="AQ73" s="3"/>
      <c r="AR73" s="3"/>
      <c r="AS73" s="3"/>
    </row>
    <row r="74" spans="1:45" s="5" customFormat="1" x14ac:dyDescent="0.25">
      <c r="A74" s="8" t="s">
        <v>224</v>
      </c>
      <c r="B74" s="48" t="s">
        <v>169</v>
      </c>
      <c r="C74" s="47" t="s">
        <v>82</v>
      </c>
      <c r="D74" s="77"/>
      <c r="E74" s="50" t="s">
        <v>170</v>
      </c>
      <c r="F74" s="45">
        <v>18</v>
      </c>
      <c r="G74" s="69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51"/>
      <c r="T74" s="51"/>
      <c r="U74" s="51"/>
      <c r="V74" s="51"/>
      <c r="W74" s="51"/>
      <c r="X74" s="51"/>
      <c r="Y74" s="51"/>
      <c r="Z74" s="3"/>
      <c r="AA74" s="3"/>
      <c r="AC74" s="3"/>
      <c r="AD74" s="3"/>
      <c r="AE74" s="3"/>
      <c r="AF74" s="3"/>
      <c r="AG74" s="3"/>
      <c r="AH74" s="3"/>
      <c r="AI74" s="3"/>
      <c r="AJ74" s="3"/>
      <c r="AK74" s="3">
        <v>18</v>
      </c>
      <c r="AL74" s="3"/>
      <c r="AM74" s="3"/>
      <c r="AN74" s="3"/>
      <c r="AO74" s="3"/>
      <c r="AP74" s="3"/>
      <c r="AQ74" s="3"/>
      <c r="AR74" s="3"/>
      <c r="AS74" s="3"/>
    </row>
    <row r="75" spans="1:45" s="5" customFormat="1" x14ac:dyDescent="0.25">
      <c r="A75" s="8" t="s">
        <v>227</v>
      </c>
      <c r="B75" s="48" t="s">
        <v>147</v>
      </c>
      <c r="C75" s="47" t="s">
        <v>82</v>
      </c>
      <c r="D75" s="77">
        <v>69</v>
      </c>
      <c r="E75" s="49" t="s">
        <v>148</v>
      </c>
      <c r="F75" s="45">
        <v>35.880000000000003</v>
      </c>
      <c r="G75" s="69">
        <v>5.98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v>29.9</v>
      </c>
      <c r="S75" s="51"/>
      <c r="T75" s="51"/>
      <c r="U75" s="51"/>
      <c r="V75" s="51"/>
      <c r="W75" s="51"/>
      <c r="X75" s="51"/>
      <c r="Y75" s="51"/>
      <c r="Z75" s="3"/>
      <c r="AA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s="5" customFormat="1" x14ac:dyDescent="0.25">
      <c r="A76" s="8"/>
      <c r="B76" s="48" t="s">
        <v>150</v>
      </c>
      <c r="C76" s="47" t="s">
        <v>82</v>
      </c>
      <c r="D76" s="77">
        <v>70</v>
      </c>
      <c r="E76" s="50" t="s">
        <v>151</v>
      </c>
      <c r="F76" s="45">
        <v>493.4</v>
      </c>
      <c r="G76" s="69"/>
      <c r="H76" s="43">
        <v>478.4</v>
      </c>
      <c r="I76" s="43"/>
      <c r="J76" s="43">
        <v>15</v>
      </c>
      <c r="K76" s="43"/>
      <c r="L76" s="43"/>
      <c r="M76" s="43"/>
      <c r="N76" s="43"/>
      <c r="O76" s="43"/>
      <c r="P76" s="43"/>
      <c r="Q76" s="43"/>
      <c r="R76" s="43"/>
      <c r="S76" s="51"/>
      <c r="T76" s="51"/>
      <c r="U76" s="51"/>
      <c r="V76" s="51"/>
      <c r="W76" s="51"/>
      <c r="X76" s="51"/>
      <c r="Y76" s="51"/>
      <c r="Z76" s="3"/>
      <c r="AA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s="5" customFormat="1" x14ac:dyDescent="0.25">
      <c r="A77" s="8"/>
      <c r="B77" s="48" t="s">
        <v>150</v>
      </c>
      <c r="C77" s="47" t="s">
        <v>82</v>
      </c>
      <c r="D77" s="77">
        <v>71</v>
      </c>
      <c r="E77" s="50" t="s">
        <v>152</v>
      </c>
      <c r="F77" s="45">
        <v>119.6</v>
      </c>
      <c r="G77" s="69"/>
      <c r="H77" s="43">
        <v>119.6</v>
      </c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51"/>
      <c r="T77" s="51"/>
      <c r="U77" s="51"/>
      <c r="V77" s="51"/>
      <c r="W77" s="51"/>
      <c r="X77" s="51"/>
      <c r="Y77" s="51"/>
      <c r="Z77" s="3"/>
      <c r="AA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s="5" customFormat="1" x14ac:dyDescent="0.25">
      <c r="A78" s="8"/>
      <c r="B78" s="48" t="s">
        <v>150</v>
      </c>
      <c r="C78" s="47" t="s">
        <v>82</v>
      </c>
      <c r="D78" s="77">
        <v>72</v>
      </c>
      <c r="E78" s="50" t="s">
        <v>228</v>
      </c>
      <c r="F78" s="45">
        <v>402.24</v>
      </c>
      <c r="G78" s="69">
        <v>19.149999999999999</v>
      </c>
      <c r="H78" s="43"/>
      <c r="I78" s="43"/>
      <c r="J78" s="43"/>
      <c r="K78" s="43"/>
      <c r="L78" s="43"/>
      <c r="M78" s="43"/>
      <c r="N78" s="43"/>
      <c r="O78" s="43"/>
      <c r="P78" s="43"/>
      <c r="Q78" s="43">
        <v>383.09</v>
      </c>
      <c r="R78" s="43"/>
      <c r="S78" s="51"/>
      <c r="T78" s="51"/>
      <c r="U78" s="51"/>
      <c r="V78" s="51"/>
      <c r="W78" s="51"/>
      <c r="X78" s="51"/>
      <c r="Y78" s="51"/>
      <c r="Z78" s="3"/>
      <c r="AA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s="5" customFormat="1" x14ac:dyDescent="0.25">
      <c r="A79" s="8"/>
      <c r="B79" s="48" t="s">
        <v>150</v>
      </c>
      <c r="C79" s="47" t="s">
        <v>82</v>
      </c>
      <c r="D79" s="77">
        <v>73</v>
      </c>
      <c r="E79" s="50" t="s">
        <v>229</v>
      </c>
      <c r="F79" s="45">
        <v>182.28</v>
      </c>
      <c r="G79" s="69">
        <v>30.38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51"/>
      <c r="T79" s="51"/>
      <c r="U79" s="51"/>
      <c r="V79" s="51"/>
      <c r="W79" s="51"/>
      <c r="X79" s="51"/>
      <c r="Y79" s="51"/>
      <c r="Z79" s="3"/>
      <c r="AA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>
        <v>151.9</v>
      </c>
      <c r="AS79" s="3"/>
    </row>
    <row r="80" spans="1:45" s="5" customFormat="1" x14ac:dyDescent="0.25">
      <c r="A80" s="8" t="s">
        <v>231</v>
      </c>
      <c r="B80" s="48" t="s">
        <v>147</v>
      </c>
      <c r="C80" s="47" t="s">
        <v>82</v>
      </c>
      <c r="D80" s="77">
        <v>74</v>
      </c>
      <c r="E80" s="49" t="s">
        <v>148</v>
      </c>
      <c r="F80" s="45">
        <v>35.880000000000003</v>
      </c>
      <c r="G80" s="69">
        <v>5.98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v>29.9</v>
      </c>
      <c r="S80" s="51"/>
      <c r="T80" s="51"/>
      <c r="U80" s="51"/>
      <c r="V80" s="51"/>
      <c r="W80" s="51"/>
      <c r="X80" s="51"/>
      <c r="Y80" s="51"/>
      <c r="Z80" s="3"/>
      <c r="AA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s="5" customFormat="1" x14ac:dyDescent="0.25">
      <c r="A81" s="8"/>
      <c r="B81" s="48" t="s">
        <v>150</v>
      </c>
      <c r="C81" s="47" t="s">
        <v>82</v>
      </c>
      <c r="D81" s="77">
        <v>75</v>
      </c>
      <c r="E81" s="50" t="s">
        <v>151</v>
      </c>
      <c r="F81" s="45">
        <v>493.4</v>
      </c>
      <c r="G81" s="69"/>
      <c r="H81" s="43">
        <v>478.4</v>
      </c>
      <c r="I81" s="43"/>
      <c r="J81" s="43">
        <v>15</v>
      </c>
      <c r="K81" s="43"/>
      <c r="L81" s="43"/>
      <c r="M81" s="43"/>
      <c r="N81" s="43"/>
      <c r="O81" s="43"/>
      <c r="P81" s="43"/>
      <c r="Q81" s="43"/>
      <c r="R81" s="43"/>
      <c r="S81" s="51"/>
      <c r="T81" s="51"/>
      <c r="U81" s="51"/>
      <c r="V81" s="51"/>
      <c r="W81" s="51"/>
      <c r="X81" s="51"/>
      <c r="Y81" s="51"/>
      <c r="Z81" s="3"/>
      <c r="AA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s="5" customFormat="1" x14ac:dyDescent="0.25">
      <c r="A82" s="8"/>
      <c r="B82" s="48" t="s">
        <v>150</v>
      </c>
      <c r="C82" s="47" t="s">
        <v>82</v>
      </c>
      <c r="D82" s="77">
        <v>76</v>
      </c>
      <c r="E82" s="50" t="s">
        <v>152</v>
      </c>
      <c r="F82" s="45">
        <v>119.6</v>
      </c>
      <c r="G82" s="69"/>
      <c r="H82" s="43">
        <v>119.6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51"/>
      <c r="T82" s="51"/>
      <c r="U82" s="51"/>
      <c r="V82" s="51"/>
      <c r="W82" s="51"/>
      <c r="X82" s="51"/>
      <c r="Y82" s="51"/>
      <c r="Z82" s="3"/>
      <c r="AA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s="5" customFormat="1" x14ac:dyDescent="0.25">
      <c r="A83" s="8"/>
      <c r="B83" s="48" t="s">
        <v>150</v>
      </c>
      <c r="C83" s="47" t="s">
        <v>82</v>
      </c>
      <c r="D83" s="77">
        <v>77</v>
      </c>
      <c r="E83" s="50" t="s">
        <v>232</v>
      </c>
      <c r="F83" s="45">
        <v>600</v>
      </c>
      <c r="G83" s="69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51"/>
      <c r="T83" s="51"/>
      <c r="U83" s="51"/>
      <c r="V83" s="51"/>
      <c r="W83" s="51">
        <v>600</v>
      </c>
      <c r="X83" s="51"/>
      <c r="Y83" s="51"/>
      <c r="Z83" s="3"/>
      <c r="AA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s="5" customFormat="1" x14ac:dyDescent="0.25">
      <c r="A84" s="8"/>
      <c r="B84" s="48" t="s">
        <v>150</v>
      </c>
      <c r="C84" s="47" t="s">
        <v>82</v>
      </c>
      <c r="D84" s="77">
        <v>78</v>
      </c>
      <c r="E84" s="50" t="s">
        <v>233</v>
      </c>
      <c r="F84" s="45">
        <v>600</v>
      </c>
      <c r="G84" s="69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51"/>
      <c r="T84" s="51"/>
      <c r="U84" s="51"/>
      <c r="V84" s="51"/>
      <c r="W84" s="51">
        <v>600</v>
      </c>
      <c r="X84" s="51"/>
      <c r="Y84" s="51"/>
      <c r="Z84" s="3"/>
      <c r="AA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s="5" customFormat="1" x14ac:dyDescent="0.25">
      <c r="A85" s="8"/>
      <c r="B85" s="48" t="s">
        <v>150</v>
      </c>
      <c r="C85" s="47" t="s">
        <v>82</v>
      </c>
      <c r="D85" s="77">
        <v>79</v>
      </c>
      <c r="E85" s="50" t="s">
        <v>234</v>
      </c>
      <c r="F85" s="45">
        <v>194.54</v>
      </c>
      <c r="G85" s="69">
        <v>32.42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51"/>
      <c r="T85" s="51"/>
      <c r="U85" s="51"/>
      <c r="V85" s="51"/>
      <c r="W85" s="51"/>
      <c r="X85" s="51"/>
      <c r="Y85" s="51"/>
      <c r="Z85" s="3"/>
      <c r="AA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>
        <v>162.12</v>
      </c>
    </row>
    <row r="86" spans="1:45" s="5" customFormat="1" x14ac:dyDescent="0.25">
      <c r="A86" s="8"/>
      <c r="B86" s="48" t="s">
        <v>150</v>
      </c>
      <c r="C86" s="47" t="s">
        <v>82</v>
      </c>
      <c r="D86" s="77">
        <v>80</v>
      </c>
      <c r="E86" s="50" t="s">
        <v>236</v>
      </c>
      <c r="F86" s="45">
        <v>109.12</v>
      </c>
      <c r="G86" s="69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51"/>
      <c r="T86" s="51"/>
      <c r="U86" s="51"/>
      <c r="V86" s="51"/>
      <c r="W86" s="51"/>
      <c r="X86" s="51"/>
      <c r="Y86" s="51"/>
      <c r="Z86" s="3"/>
      <c r="AA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>
        <v>109.12</v>
      </c>
      <c r="AS86" s="3"/>
    </row>
    <row r="87" spans="1:45" s="5" customFormat="1" x14ac:dyDescent="0.25">
      <c r="A87" s="8"/>
      <c r="B87" s="48" t="s">
        <v>150</v>
      </c>
      <c r="C87" s="47" t="s">
        <v>82</v>
      </c>
      <c r="D87" s="77">
        <v>81</v>
      </c>
      <c r="E87" s="50" t="s">
        <v>237</v>
      </c>
      <c r="F87" s="45">
        <v>2556</v>
      </c>
      <c r="G87" s="69">
        <v>426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51"/>
      <c r="T87" s="51"/>
      <c r="U87" s="51"/>
      <c r="V87" s="51"/>
      <c r="W87" s="51"/>
      <c r="X87" s="51"/>
      <c r="Y87" s="51"/>
      <c r="Z87" s="3"/>
      <c r="AA87" s="3">
        <v>2130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s="5" customFormat="1" x14ac:dyDescent="0.25">
      <c r="A88" s="8" t="s">
        <v>239</v>
      </c>
      <c r="B88" s="48" t="s">
        <v>147</v>
      </c>
      <c r="C88" s="47" t="s">
        <v>82</v>
      </c>
      <c r="D88" s="77">
        <v>82</v>
      </c>
      <c r="E88" s="49" t="s">
        <v>148</v>
      </c>
      <c r="F88" s="45">
        <v>35.880000000000003</v>
      </c>
      <c r="G88" s="69">
        <v>5.98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>
        <v>29.9</v>
      </c>
      <c r="S88" s="51"/>
      <c r="T88" s="51"/>
      <c r="U88" s="51"/>
      <c r="V88" s="51"/>
      <c r="W88" s="51"/>
      <c r="X88" s="51"/>
      <c r="Y88" s="51"/>
      <c r="Z88" s="3"/>
      <c r="AA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s="5" customFormat="1" x14ac:dyDescent="0.25">
      <c r="A89" s="8"/>
      <c r="B89" s="48" t="s">
        <v>150</v>
      </c>
      <c r="C89" s="47" t="s">
        <v>82</v>
      </c>
      <c r="D89" s="77">
        <v>83</v>
      </c>
      <c r="E89" s="50" t="s">
        <v>151</v>
      </c>
      <c r="F89" s="45">
        <v>493.4</v>
      </c>
      <c r="G89" s="69"/>
      <c r="H89" s="43">
        <v>478.4</v>
      </c>
      <c r="I89" s="43"/>
      <c r="J89" s="43">
        <v>15</v>
      </c>
      <c r="K89" s="43"/>
      <c r="L89" s="43"/>
      <c r="M89" s="43"/>
      <c r="N89" s="43"/>
      <c r="O89" s="43"/>
      <c r="P89" s="43"/>
      <c r="Q89" s="43"/>
      <c r="R89" s="43"/>
      <c r="S89" s="51"/>
      <c r="T89" s="51"/>
      <c r="U89" s="51"/>
      <c r="V89" s="51"/>
      <c r="W89" s="51"/>
      <c r="X89" s="51"/>
      <c r="Y89" s="51"/>
      <c r="Z89" s="3"/>
      <c r="AA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s="5" customFormat="1" x14ac:dyDescent="0.25">
      <c r="A90" s="8"/>
      <c r="B90" s="48" t="s">
        <v>150</v>
      </c>
      <c r="C90" s="47" t="s">
        <v>82</v>
      </c>
      <c r="D90" s="77">
        <v>84</v>
      </c>
      <c r="E90" s="50" t="s">
        <v>152</v>
      </c>
      <c r="F90" s="45">
        <v>119.6</v>
      </c>
      <c r="G90" s="69"/>
      <c r="H90" s="43">
        <v>119.6</v>
      </c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51"/>
      <c r="T90" s="51"/>
      <c r="U90" s="51"/>
      <c r="V90" s="51"/>
      <c r="W90" s="51"/>
      <c r="X90" s="51"/>
      <c r="Y90" s="51"/>
      <c r="Z90" s="3"/>
      <c r="AA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s="5" customFormat="1" x14ac:dyDescent="0.25">
      <c r="A91" s="8"/>
      <c r="B91" s="48" t="s">
        <v>150</v>
      </c>
      <c r="C91" s="47" t="s">
        <v>82</v>
      </c>
      <c r="D91" s="77">
        <v>85</v>
      </c>
      <c r="E91" s="50" t="s">
        <v>240</v>
      </c>
      <c r="F91" s="45">
        <v>130.44999999999999</v>
      </c>
      <c r="G91" s="69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51"/>
      <c r="T91" s="51"/>
      <c r="U91" s="51"/>
      <c r="V91" s="51"/>
      <c r="W91" s="51"/>
      <c r="X91" s="51">
        <v>130.44999999999999</v>
      </c>
      <c r="Y91" s="51"/>
      <c r="Z91" s="3"/>
      <c r="AA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s="5" customFormat="1" x14ac:dyDescent="0.25">
      <c r="A92" s="8"/>
      <c r="B92" s="48" t="s">
        <v>150</v>
      </c>
      <c r="C92" s="47" t="s">
        <v>82</v>
      </c>
      <c r="D92" s="77">
        <v>86</v>
      </c>
      <c r="E92" s="50" t="s">
        <v>241</v>
      </c>
      <c r="F92" s="45">
        <v>330</v>
      </c>
      <c r="G92" s="69">
        <v>55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51"/>
      <c r="T92" s="51"/>
      <c r="U92" s="51"/>
      <c r="V92" s="51"/>
      <c r="W92" s="51"/>
      <c r="X92" s="51"/>
      <c r="Y92" s="51"/>
      <c r="Z92" s="3"/>
      <c r="AA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>
        <v>275</v>
      </c>
      <c r="AQ92" s="3"/>
      <c r="AR92" s="3"/>
      <c r="AS92" s="3"/>
    </row>
    <row r="93" spans="1:45" s="5" customFormat="1" x14ac:dyDescent="0.25">
      <c r="A93" s="8"/>
      <c r="B93" s="48" t="s">
        <v>150</v>
      </c>
      <c r="C93" s="47" t="s">
        <v>82</v>
      </c>
      <c r="D93" s="77">
        <v>87</v>
      </c>
      <c r="E93" s="50" t="s">
        <v>242</v>
      </c>
      <c r="F93" s="45">
        <v>111.61</v>
      </c>
      <c r="G93" s="69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51"/>
      <c r="T93" s="51"/>
      <c r="U93" s="51"/>
      <c r="V93" s="51"/>
      <c r="W93" s="51"/>
      <c r="X93" s="51"/>
      <c r="Y93" s="51"/>
      <c r="Z93" s="3"/>
      <c r="AA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>
        <v>111.61</v>
      </c>
      <c r="AS93" s="3"/>
    </row>
    <row r="94" spans="1:45" s="5" customFormat="1" x14ac:dyDescent="0.25">
      <c r="A94" s="8"/>
      <c r="B94" s="48" t="s">
        <v>150</v>
      </c>
      <c r="C94" s="47" t="s">
        <v>82</v>
      </c>
      <c r="D94" s="77">
        <v>88</v>
      </c>
      <c r="E94" s="49" t="s">
        <v>246</v>
      </c>
      <c r="F94" s="43">
        <v>231.02</v>
      </c>
      <c r="G94" s="51">
        <v>38.5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51"/>
      <c r="T94" s="51"/>
      <c r="U94" s="51"/>
      <c r="V94" s="51"/>
      <c r="W94" s="51"/>
      <c r="X94" s="51"/>
      <c r="Y94" s="51"/>
      <c r="Z94" s="3"/>
      <c r="AA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>
        <v>192.52</v>
      </c>
    </row>
    <row r="95" spans="1:45" s="5" customFormat="1" x14ac:dyDescent="0.25">
      <c r="A95" s="8" t="s">
        <v>247</v>
      </c>
      <c r="B95" s="48" t="s">
        <v>169</v>
      </c>
      <c r="C95" s="47" t="s">
        <v>82</v>
      </c>
      <c r="D95" s="77">
        <v>89</v>
      </c>
      <c r="E95" s="50" t="s">
        <v>170</v>
      </c>
      <c r="F95" s="51">
        <v>18</v>
      </c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3"/>
      <c r="AA95" s="3"/>
      <c r="AC95" s="3"/>
      <c r="AD95" s="3"/>
      <c r="AE95" s="3"/>
      <c r="AF95" s="3"/>
      <c r="AG95" s="3"/>
      <c r="AH95" s="3"/>
      <c r="AI95" s="3"/>
      <c r="AJ95" s="3"/>
      <c r="AK95" s="3">
        <v>18</v>
      </c>
      <c r="AL95" s="3"/>
      <c r="AM95" s="3"/>
      <c r="AN95" s="3"/>
      <c r="AO95" s="3"/>
      <c r="AP95" s="3"/>
      <c r="AQ95" s="3"/>
      <c r="AR95" s="3"/>
      <c r="AS95" s="3"/>
    </row>
    <row r="96" spans="1:45" s="67" customFormat="1" x14ac:dyDescent="0.25">
      <c r="A96" s="63" t="s">
        <v>2</v>
      </c>
      <c r="B96" s="64"/>
      <c r="C96" s="59"/>
      <c r="D96" s="78"/>
      <c r="E96" s="65"/>
      <c r="F96" s="66">
        <f t="shared" ref="F96:AK96" si="1">SUM(F5:F95)</f>
        <v>26080.320000000003</v>
      </c>
      <c r="G96" s="66">
        <f t="shared" si="1"/>
        <v>1501.75</v>
      </c>
      <c r="H96" s="66">
        <f t="shared" si="1"/>
        <v>7198.08</v>
      </c>
      <c r="I96" s="66">
        <f t="shared" si="1"/>
        <v>0</v>
      </c>
      <c r="J96" s="66">
        <f t="shared" si="1"/>
        <v>180</v>
      </c>
      <c r="K96" s="66">
        <f t="shared" si="1"/>
        <v>0</v>
      </c>
      <c r="L96" s="66">
        <f t="shared" si="1"/>
        <v>60</v>
      </c>
      <c r="M96" s="66">
        <f t="shared" si="1"/>
        <v>68.83</v>
      </c>
      <c r="N96" s="66">
        <f t="shared" si="1"/>
        <v>0</v>
      </c>
      <c r="O96" s="66">
        <f t="shared" si="1"/>
        <v>335</v>
      </c>
      <c r="P96" s="66">
        <f t="shared" si="1"/>
        <v>0</v>
      </c>
      <c r="Q96" s="66">
        <f t="shared" si="1"/>
        <v>1010.03</v>
      </c>
      <c r="R96" s="66">
        <f t="shared" si="1"/>
        <v>1039.3</v>
      </c>
      <c r="S96" s="66">
        <f t="shared" si="1"/>
        <v>252</v>
      </c>
      <c r="T96" s="66">
        <f t="shared" si="1"/>
        <v>966.31</v>
      </c>
      <c r="U96" s="66">
        <f t="shared" si="1"/>
        <v>603.59</v>
      </c>
      <c r="V96" s="66">
        <f t="shared" si="1"/>
        <v>75</v>
      </c>
      <c r="W96" s="66">
        <f t="shared" si="1"/>
        <v>1225</v>
      </c>
      <c r="X96" s="66">
        <f t="shared" si="1"/>
        <v>130.44999999999999</v>
      </c>
      <c r="Y96" s="66">
        <f t="shared" si="1"/>
        <v>116</v>
      </c>
      <c r="Z96" s="66">
        <f t="shared" si="1"/>
        <v>2620.2399999999998</v>
      </c>
      <c r="AA96" s="66">
        <f t="shared" si="1"/>
        <v>2140.5700000000002</v>
      </c>
      <c r="AB96" s="66">
        <f t="shared" si="1"/>
        <v>0</v>
      </c>
      <c r="AC96" s="66">
        <f t="shared" si="1"/>
        <v>2080</v>
      </c>
      <c r="AD96" s="66">
        <f t="shared" si="1"/>
        <v>0</v>
      </c>
      <c r="AE96" s="66">
        <f t="shared" si="1"/>
        <v>50.91</v>
      </c>
      <c r="AF96" s="66">
        <f t="shared" si="1"/>
        <v>0</v>
      </c>
      <c r="AG96" s="66">
        <f t="shared" si="1"/>
        <v>0</v>
      </c>
      <c r="AH96" s="66">
        <f t="shared" si="1"/>
        <v>0</v>
      </c>
      <c r="AI96" s="66">
        <f t="shared" si="1"/>
        <v>65.099999999999994</v>
      </c>
      <c r="AJ96" s="66">
        <f t="shared" si="1"/>
        <v>0</v>
      </c>
      <c r="AK96" s="66">
        <f t="shared" si="1"/>
        <v>72</v>
      </c>
      <c r="AL96" s="66"/>
      <c r="AM96" s="66">
        <f t="shared" ref="AM96:AS96" si="2">SUM(AM5:AM95)</f>
        <v>108.89</v>
      </c>
      <c r="AN96" s="66">
        <f t="shared" si="2"/>
        <v>0</v>
      </c>
      <c r="AO96" s="66">
        <f t="shared" si="2"/>
        <v>3144</v>
      </c>
      <c r="AP96" s="66">
        <f t="shared" si="2"/>
        <v>275</v>
      </c>
      <c r="AQ96" s="66">
        <f t="shared" si="2"/>
        <v>35</v>
      </c>
      <c r="AR96" s="66">
        <f t="shared" si="2"/>
        <v>372.63</v>
      </c>
      <c r="AS96" s="66">
        <f t="shared" si="2"/>
        <v>354.64</v>
      </c>
    </row>
    <row r="97" spans="1:45" s="5" customFormat="1" x14ac:dyDescent="0.25">
      <c r="A97" s="2"/>
      <c r="B97" s="48"/>
      <c r="C97" s="47"/>
      <c r="D97" s="77"/>
      <c r="E97" s="68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3"/>
      <c r="AA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s="5" customFormat="1" x14ac:dyDescent="0.25">
      <c r="A98" s="2"/>
      <c r="B98" s="48"/>
      <c r="C98" s="47"/>
      <c r="D98" s="77"/>
      <c r="E98" s="96" t="s">
        <v>124</v>
      </c>
      <c r="F98" s="51">
        <f>SUM(G5:G95)</f>
        <v>1501.75</v>
      </c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3"/>
      <c r="AA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110" spans="1:45" s="5" customFormat="1" x14ac:dyDescent="0.25">
      <c r="A110" s="2"/>
      <c r="B110" s="48"/>
      <c r="C110" s="47"/>
      <c r="D110" s="77"/>
      <c r="E110" s="68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3"/>
      <c r="AA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s="5" customFormat="1" x14ac:dyDescent="0.25">
      <c r="A111" s="2"/>
      <c r="B111" s="48"/>
      <c r="C111" s="47"/>
      <c r="D111" s="77"/>
      <c r="E111" s="68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3"/>
      <c r="AA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s="5" customFormat="1" x14ac:dyDescent="0.25">
      <c r="A112" s="2"/>
      <c r="B112" s="48"/>
      <c r="C112" s="47"/>
      <c r="D112" s="77"/>
      <c r="E112" s="68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3"/>
      <c r="AA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s="5" customFormat="1" x14ac:dyDescent="0.25">
      <c r="A113" s="2"/>
      <c r="B113" s="48"/>
      <c r="C113" s="47"/>
      <c r="D113" s="77"/>
      <c r="E113" s="68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3"/>
      <c r="AA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s="5" customFormat="1" x14ac:dyDescent="0.25">
      <c r="A114" s="2"/>
      <c r="B114" s="48"/>
      <c r="C114" s="47"/>
      <c r="D114" s="77"/>
      <c r="E114" s="68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3"/>
      <c r="AA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s="5" customFormat="1" x14ac:dyDescent="0.25">
      <c r="A115" s="2"/>
      <c r="B115" s="48"/>
      <c r="C115" s="47"/>
      <c r="D115" s="77"/>
      <c r="E115" s="68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3"/>
      <c r="AA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s="5" customFormat="1" x14ac:dyDescent="0.25">
      <c r="A116" s="2"/>
      <c r="B116" s="48"/>
      <c r="C116" s="47"/>
      <c r="D116" s="77"/>
      <c r="E116" s="68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3"/>
      <c r="AA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s="5" customFormat="1" x14ac:dyDescent="0.25">
      <c r="A117" s="2"/>
      <c r="B117" s="48"/>
      <c r="C117" s="47"/>
      <c r="D117" s="77"/>
      <c r="E117" s="68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3"/>
      <c r="AA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s="5" customFormat="1" x14ac:dyDescent="0.25">
      <c r="A118" s="2"/>
      <c r="B118" s="48"/>
      <c r="C118" s="47"/>
      <c r="D118" s="77"/>
      <c r="E118" s="68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3"/>
      <c r="AA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s="5" customFormat="1" x14ac:dyDescent="0.25">
      <c r="A119" s="2"/>
      <c r="B119" s="48"/>
      <c r="C119" s="47"/>
      <c r="D119" s="77"/>
      <c r="E119" s="68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3"/>
      <c r="AA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s="5" customFormat="1" x14ac:dyDescent="0.25">
      <c r="A120" s="2"/>
      <c r="B120" s="48"/>
      <c r="C120" s="47"/>
      <c r="D120" s="77"/>
      <c r="E120" s="68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3"/>
      <c r="AA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s="5" customFormat="1" x14ac:dyDescent="0.25">
      <c r="A121" s="2"/>
      <c r="B121" s="48"/>
      <c r="C121" s="47"/>
      <c r="D121" s="77"/>
      <c r="E121" s="68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3"/>
      <c r="AA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s="5" customFormat="1" x14ac:dyDescent="0.25">
      <c r="A122" s="2"/>
      <c r="B122" s="48"/>
      <c r="C122" s="47"/>
      <c r="D122" s="77"/>
      <c r="E122" s="68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3"/>
      <c r="AA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s="5" customFormat="1" x14ac:dyDescent="0.25">
      <c r="A123" s="2"/>
      <c r="B123" s="48"/>
      <c r="C123" s="47"/>
      <c r="D123" s="77"/>
      <c r="E123" s="68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3"/>
      <c r="AA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s="5" customFormat="1" x14ac:dyDescent="0.25">
      <c r="A124" s="2"/>
      <c r="B124" s="48"/>
      <c r="C124" s="47"/>
      <c r="D124" s="77"/>
      <c r="E124" s="68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3"/>
      <c r="AA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s="5" customFormat="1" x14ac:dyDescent="0.25">
      <c r="A125" s="2"/>
      <c r="B125" s="48"/>
      <c r="C125" s="47"/>
      <c r="D125" s="77"/>
      <c r="E125" s="68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3"/>
      <c r="AA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s="5" customFormat="1" x14ac:dyDescent="0.25">
      <c r="A126" s="2"/>
      <c r="B126" s="48"/>
      <c r="C126" s="47"/>
      <c r="D126" s="77"/>
      <c r="E126" s="68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3"/>
      <c r="AA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s="5" customFormat="1" x14ac:dyDescent="0.25">
      <c r="A127" s="2"/>
      <c r="B127" s="48"/>
      <c r="C127" s="47"/>
      <c r="D127" s="77"/>
      <c r="E127" s="68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3"/>
      <c r="AA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s="5" customFormat="1" x14ac:dyDescent="0.25">
      <c r="A128" s="2"/>
      <c r="B128" s="48"/>
      <c r="C128" s="47"/>
      <c r="D128" s="77"/>
      <c r="E128" s="68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3"/>
      <c r="AA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s="5" customFormat="1" x14ac:dyDescent="0.25">
      <c r="A129" s="2"/>
      <c r="B129" s="48"/>
      <c r="C129" s="47"/>
      <c r="D129" s="77"/>
      <c r="E129" s="68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3"/>
      <c r="AA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s="5" customFormat="1" x14ac:dyDescent="0.25">
      <c r="A130" s="2"/>
      <c r="B130" s="48"/>
      <c r="C130" s="47"/>
      <c r="D130" s="77"/>
      <c r="E130" s="68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3"/>
      <c r="AA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s="5" customFormat="1" x14ac:dyDescent="0.25">
      <c r="A131" s="2"/>
      <c r="B131" s="48"/>
      <c r="C131" s="47"/>
      <c r="D131" s="77"/>
      <c r="E131" s="68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3"/>
      <c r="AA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s="5" customFormat="1" x14ac:dyDescent="0.25">
      <c r="A132" s="2"/>
      <c r="B132" s="48"/>
      <c r="C132" s="47"/>
      <c r="D132" s="77"/>
      <c r="E132" s="68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3"/>
      <c r="AA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s="5" customFormat="1" x14ac:dyDescent="0.25">
      <c r="A133" s="2"/>
      <c r="B133" s="48"/>
      <c r="C133" s="47"/>
      <c r="D133" s="77"/>
      <c r="E133" s="68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3"/>
      <c r="AA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s="5" customFormat="1" x14ac:dyDescent="0.25">
      <c r="A134" s="2"/>
      <c r="B134" s="48"/>
      <c r="C134" s="47"/>
      <c r="D134" s="77"/>
      <c r="E134" s="68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3"/>
      <c r="AA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s="5" customFormat="1" x14ac:dyDescent="0.25">
      <c r="A135" s="2"/>
      <c r="B135" s="48"/>
      <c r="C135" s="47"/>
      <c r="D135" s="77"/>
      <c r="E135" s="68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3"/>
      <c r="AA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s="5" customFormat="1" x14ac:dyDescent="0.25">
      <c r="A136" s="2"/>
      <c r="B136" s="48"/>
      <c r="C136" s="47"/>
      <c r="D136" s="77"/>
      <c r="E136" s="68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3"/>
      <c r="AA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s="5" customFormat="1" x14ac:dyDescent="0.25">
      <c r="A137" s="2"/>
      <c r="B137" s="48"/>
      <c r="C137" s="47"/>
      <c r="D137" s="77"/>
      <c r="E137" s="68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3"/>
      <c r="AA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s="5" customFormat="1" x14ac:dyDescent="0.25">
      <c r="A138" s="2"/>
      <c r="B138" s="48"/>
      <c r="C138" s="47"/>
      <c r="D138" s="77"/>
      <c r="E138" s="68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3"/>
      <c r="AA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x14ac:dyDescent="0.25">
      <c r="B139" s="41"/>
      <c r="C139" s="47"/>
      <c r="D139" s="77"/>
      <c r="E139" s="46"/>
      <c r="F139" s="43"/>
      <c r="G139" s="51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45" x14ac:dyDescent="0.25">
      <c r="B140" s="41"/>
      <c r="C140" s="47"/>
      <c r="D140" s="77"/>
      <c r="E140" s="46"/>
      <c r="F140" s="43"/>
      <c r="G140" s="51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45" x14ac:dyDescent="0.25">
      <c r="B141" s="41"/>
      <c r="C141" s="47"/>
      <c r="D141" s="77"/>
      <c r="E141" s="46"/>
      <c r="F141" s="43"/>
      <c r="G141" s="51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45" x14ac:dyDescent="0.25">
      <c r="B142" s="41"/>
      <c r="C142" s="47"/>
      <c r="D142" s="77"/>
      <c r="E142" s="46"/>
      <c r="F142" s="43"/>
      <c r="G142" s="51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45" x14ac:dyDescent="0.25">
      <c r="B143" s="41"/>
      <c r="C143" s="47"/>
      <c r="D143" s="77"/>
      <c r="E143" s="46"/>
      <c r="F143" s="43"/>
      <c r="G143" s="51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45" x14ac:dyDescent="0.25">
      <c r="B144" s="41"/>
      <c r="C144" s="47"/>
      <c r="D144" s="77"/>
      <c r="E144" s="46"/>
      <c r="F144" s="43"/>
      <c r="G144" s="51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2:25" x14ac:dyDescent="0.25">
      <c r="B145" s="41"/>
      <c r="C145" s="47"/>
      <c r="D145" s="77"/>
      <c r="E145" s="46"/>
      <c r="F145" s="43"/>
      <c r="G145" s="51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2:25" x14ac:dyDescent="0.25">
      <c r="B146" s="41"/>
      <c r="C146" s="47"/>
      <c r="D146" s="77"/>
      <c r="E146" s="46"/>
      <c r="F146" s="43"/>
      <c r="G146" s="51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2:25" x14ac:dyDescent="0.25">
      <c r="B147" s="41"/>
      <c r="C147" s="47"/>
      <c r="D147" s="77"/>
      <c r="E147" s="46"/>
      <c r="F147" s="43"/>
      <c r="G147" s="51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2:25" x14ac:dyDescent="0.25">
      <c r="B148" s="41"/>
      <c r="C148" s="47"/>
      <c r="D148" s="77"/>
      <c r="E148" s="46"/>
      <c r="F148" s="43"/>
      <c r="G148" s="51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2:25" x14ac:dyDescent="0.25">
      <c r="B149" s="41"/>
      <c r="C149" s="47"/>
      <c r="D149" s="77"/>
      <c r="E149" s="46"/>
      <c r="F149" s="43"/>
      <c r="G149" s="51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2:25" x14ac:dyDescent="0.25">
      <c r="B150" s="41"/>
      <c r="C150" s="47"/>
      <c r="D150" s="77"/>
      <c r="E150" s="46"/>
      <c r="F150" s="43"/>
      <c r="G150" s="51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2:25" x14ac:dyDescent="0.25">
      <c r="B151" s="41"/>
      <c r="C151" s="47"/>
      <c r="D151" s="77"/>
      <c r="E151" s="46"/>
      <c r="F151" s="43"/>
      <c r="G151" s="51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2:25" x14ac:dyDescent="0.25">
      <c r="B152" s="41"/>
      <c r="C152" s="47"/>
      <c r="D152" s="77"/>
      <c r="E152" s="46"/>
      <c r="F152" s="43"/>
      <c r="G152" s="51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2:25" x14ac:dyDescent="0.25">
      <c r="B153" s="41"/>
      <c r="C153" s="47"/>
      <c r="D153" s="77"/>
      <c r="E153" s="46"/>
      <c r="F153" s="43"/>
      <c r="G153" s="51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2:25" x14ac:dyDescent="0.25">
      <c r="B154" s="41"/>
      <c r="C154" s="47"/>
      <c r="D154" s="77"/>
      <c r="E154" s="46"/>
      <c r="F154" s="43"/>
      <c r="G154" s="51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2:25" x14ac:dyDescent="0.25">
      <c r="B155" s="41"/>
      <c r="C155" s="47"/>
      <c r="D155" s="77"/>
      <c r="E155" s="46"/>
      <c r="F155" s="43"/>
      <c r="G155" s="51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2:25" x14ac:dyDescent="0.25">
      <c r="B156" s="41"/>
      <c r="C156" s="47"/>
      <c r="D156" s="77"/>
      <c r="E156" s="46"/>
      <c r="F156" s="43"/>
      <c r="G156" s="51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2:25" x14ac:dyDescent="0.25">
      <c r="B157" s="41"/>
      <c r="C157" s="47"/>
      <c r="D157" s="77"/>
      <c r="E157" s="46"/>
      <c r="F157" s="43"/>
      <c r="G157" s="51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2:25" x14ac:dyDescent="0.25">
      <c r="B158" s="41"/>
      <c r="C158" s="47"/>
      <c r="D158" s="77"/>
      <c r="E158" s="46"/>
      <c r="F158" s="43"/>
      <c r="G158" s="51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2:25" x14ac:dyDescent="0.25">
      <c r="B159" s="41"/>
      <c r="C159" s="47"/>
      <c r="D159" s="77"/>
      <c r="E159" s="46"/>
      <c r="F159" s="43"/>
      <c r="G159" s="51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2:25" x14ac:dyDescent="0.25">
      <c r="B160" s="41"/>
      <c r="C160" s="47"/>
      <c r="D160" s="77"/>
      <c r="E160" s="46"/>
      <c r="F160" s="43"/>
      <c r="G160" s="51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2:25" x14ac:dyDescent="0.25">
      <c r="B161" s="41"/>
      <c r="C161" s="47"/>
      <c r="D161" s="77"/>
      <c r="E161" s="46"/>
      <c r="F161" s="43"/>
      <c r="G161" s="51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2:25" x14ac:dyDescent="0.25">
      <c r="B162" s="41"/>
      <c r="C162" s="47"/>
      <c r="D162" s="77"/>
      <c r="E162" s="46"/>
      <c r="F162" s="43"/>
      <c r="G162" s="51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2:25" x14ac:dyDescent="0.25">
      <c r="B163" s="41"/>
      <c r="C163" s="47"/>
      <c r="D163" s="77"/>
      <c r="E163" s="46"/>
      <c r="F163" s="43"/>
      <c r="G163" s="51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2:25" x14ac:dyDescent="0.25">
      <c r="B164" s="41"/>
      <c r="C164" s="47"/>
      <c r="D164" s="77"/>
      <c r="E164" s="46"/>
      <c r="F164" s="43"/>
      <c r="G164" s="51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2:25" x14ac:dyDescent="0.25">
      <c r="B165" s="41"/>
      <c r="C165" s="47"/>
      <c r="D165" s="77"/>
      <c r="E165" s="46"/>
      <c r="F165" s="43"/>
      <c r="G165" s="51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2:25" x14ac:dyDescent="0.25">
      <c r="B166" s="41"/>
      <c r="C166" s="47"/>
      <c r="D166" s="77"/>
      <c r="E166" s="46"/>
      <c r="F166" s="43"/>
      <c r="G166" s="51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2:25" x14ac:dyDescent="0.25">
      <c r="B167" s="41"/>
      <c r="C167" s="47"/>
      <c r="D167" s="77"/>
      <c r="E167" s="46"/>
      <c r="F167" s="43"/>
      <c r="G167" s="51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2:25" x14ac:dyDescent="0.25">
      <c r="B168" s="41"/>
      <c r="C168" s="47"/>
      <c r="D168" s="77"/>
      <c r="E168" s="46"/>
      <c r="F168" s="43"/>
      <c r="G168" s="51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2:25" x14ac:dyDescent="0.25">
      <c r="B169" s="41"/>
      <c r="C169" s="47"/>
      <c r="D169" s="77"/>
      <c r="E169" s="46"/>
      <c r="F169" s="43"/>
      <c r="G169" s="51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2:25" x14ac:dyDescent="0.25">
      <c r="B170" s="41"/>
      <c r="C170" s="47"/>
      <c r="D170" s="77"/>
      <c r="E170" s="46"/>
      <c r="F170" s="43"/>
      <c r="G170" s="51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2:25" x14ac:dyDescent="0.25">
      <c r="B171" s="41"/>
      <c r="C171" s="47"/>
      <c r="D171" s="77"/>
      <c r="E171" s="46"/>
      <c r="F171" s="43"/>
      <c r="G171" s="51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2:25" x14ac:dyDescent="0.25">
      <c r="B172" s="41"/>
      <c r="C172" s="47"/>
      <c r="D172" s="77"/>
      <c r="E172" s="46"/>
      <c r="F172" s="43"/>
      <c r="G172" s="51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2:25" x14ac:dyDescent="0.25">
      <c r="B173" s="41"/>
      <c r="C173" s="47"/>
      <c r="D173" s="77"/>
      <c r="E173" s="46"/>
      <c r="F173" s="43"/>
      <c r="G173" s="51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2:25" x14ac:dyDescent="0.25">
      <c r="B174" s="41"/>
      <c r="C174" s="47"/>
      <c r="D174" s="77"/>
      <c r="E174" s="46"/>
      <c r="F174" s="43"/>
      <c r="G174" s="51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2:25" x14ac:dyDescent="0.25">
      <c r="B175" s="41"/>
      <c r="C175" s="47"/>
      <c r="D175" s="77"/>
      <c r="E175" s="46"/>
      <c r="F175" s="43"/>
      <c r="G175" s="51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2:25" x14ac:dyDescent="0.25">
      <c r="B176" s="41"/>
      <c r="C176" s="47"/>
      <c r="D176" s="77"/>
      <c r="E176" s="46"/>
      <c r="F176" s="43"/>
      <c r="G176" s="51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2:25" x14ac:dyDescent="0.25">
      <c r="B177" s="41"/>
      <c r="C177" s="47"/>
      <c r="D177" s="77"/>
      <c r="E177" s="46"/>
      <c r="F177" s="43"/>
      <c r="G177" s="51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2:25" x14ac:dyDescent="0.25">
      <c r="B178" s="41"/>
      <c r="C178" s="47"/>
      <c r="D178" s="77"/>
      <c r="E178" s="46"/>
      <c r="F178" s="43"/>
      <c r="G178" s="51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2:25" x14ac:dyDescent="0.25">
      <c r="B179" s="41"/>
      <c r="C179" s="47"/>
      <c r="D179" s="77"/>
      <c r="E179" s="46"/>
      <c r="F179" s="43"/>
      <c r="G179" s="51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  <row r="180" spans="2:25" x14ac:dyDescent="0.25">
      <c r="B180" s="41"/>
      <c r="C180" s="47"/>
      <c r="D180" s="77"/>
      <c r="E180" s="46"/>
      <c r="F180" s="43"/>
      <c r="G180" s="51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</row>
    <row r="181" spans="2:25" x14ac:dyDescent="0.25">
      <c r="B181" s="41"/>
      <c r="C181" s="47"/>
      <c r="D181" s="77"/>
      <c r="E181" s="46"/>
      <c r="F181" s="43"/>
      <c r="G181" s="51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</row>
    <row r="182" spans="2:25" x14ac:dyDescent="0.25">
      <c r="B182" s="41"/>
      <c r="C182" s="47"/>
      <c r="D182" s="77"/>
      <c r="E182" s="46"/>
      <c r="F182" s="43"/>
      <c r="G182" s="51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</row>
    <row r="183" spans="2:25" x14ac:dyDescent="0.25">
      <c r="B183" s="41"/>
      <c r="C183" s="47"/>
      <c r="D183" s="77"/>
      <c r="E183" s="46"/>
      <c r="F183" s="43"/>
      <c r="G183" s="51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</row>
    <row r="184" spans="2:25" x14ac:dyDescent="0.25">
      <c r="B184" s="41"/>
      <c r="C184" s="47"/>
      <c r="D184" s="77"/>
      <c r="E184" s="46"/>
      <c r="F184" s="43"/>
      <c r="G184" s="51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spans="2:25" x14ac:dyDescent="0.25">
      <c r="B185" s="41"/>
      <c r="C185" s="47"/>
      <c r="D185" s="77"/>
      <c r="E185" s="46"/>
      <c r="F185" s="43"/>
      <c r="G185" s="51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spans="2:25" x14ac:dyDescent="0.25">
      <c r="B186" s="41"/>
      <c r="C186" s="47"/>
      <c r="D186" s="77"/>
      <c r="E186" s="46"/>
      <c r="F186" s="43"/>
      <c r="G186" s="51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spans="2:25" x14ac:dyDescent="0.25">
      <c r="B187" s="41"/>
      <c r="C187" s="47"/>
      <c r="D187" s="77"/>
      <c r="E187" s="46"/>
      <c r="F187" s="43"/>
      <c r="G187" s="51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spans="2:25" x14ac:dyDescent="0.25">
      <c r="B188" s="41"/>
      <c r="C188" s="47"/>
      <c r="D188" s="77"/>
      <c r="E188" s="46"/>
      <c r="F188" s="43"/>
      <c r="G188" s="51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</row>
    <row r="189" spans="2:25" x14ac:dyDescent="0.25">
      <c r="B189" s="41"/>
      <c r="C189" s="47"/>
      <c r="D189" s="77"/>
      <c r="E189" s="46"/>
      <c r="F189" s="43"/>
      <c r="G189" s="51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spans="2:25" x14ac:dyDescent="0.25">
      <c r="B190" s="41"/>
      <c r="C190" s="47"/>
      <c r="D190" s="77"/>
      <c r="E190" s="46"/>
      <c r="F190" s="43"/>
      <c r="G190" s="51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spans="2:25" x14ac:dyDescent="0.25">
      <c r="B191" s="41"/>
      <c r="C191" s="47"/>
      <c r="D191" s="77"/>
      <c r="E191" s="46"/>
      <c r="F191" s="43"/>
      <c r="G191" s="51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spans="2:25" x14ac:dyDescent="0.25">
      <c r="B192" s="41"/>
      <c r="C192" s="47"/>
      <c r="D192" s="77"/>
      <c r="E192" s="46"/>
      <c r="F192" s="43"/>
      <c r="G192" s="51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spans="2:25" x14ac:dyDescent="0.25">
      <c r="B193" s="41"/>
      <c r="C193" s="47"/>
      <c r="D193" s="77"/>
      <c r="E193" s="46"/>
      <c r="F193" s="43"/>
      <c r="G193" s="51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2:25" x14ac:dyDescent="0.25">
      <c r="B194" s="41"/>
      <c r="C194" s="47"/>
      <c r="D194" s="77"/>
      <c r="E194" s="46"/>
      <c r="F194" s="43"/>
      <c r="G194" s="51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spans="2:25" x14ac:dyDescent="0.25">
      <c r="B195" s="41"/>
      <c r="C195" s="47"/>
      <c r="D195" s="77"/>
      <c r="E195" s="46"/>
      <c r="F195" s="43"/>
      <c r="G195" s="51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spans="2:25" x14ac:dyDescent="0.25">
      <c r="B196" s="41"/>
      <c r="C196" s="47"/>
      <c r="D196" s="77"/>
      <c r="E196" s="46"/>
      <c r="F196" s="43"/>
      <c r="G196" s="51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spans="2:25" x14ac:dyDescent="0.25">
      <c r="B197" s="41"/>
      <c r="C197" s="47"/>
      <c r="D197" s="77"/>
      <c r="E197" s="46"/>
      <c r="F197" s="43"/>
      <c r="G197" s="51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spans="2:25" x14ac:dyDescent="0.25">
      <c r="B198" s="41"/>
      <c r="C198" s="47"/>
      <c r="D198" s="77"/>
      <c r="E198" s="46"/>
      <c r="F198" s="43"/>
      <c r="G198" s="51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</row>
    <row r="199" spans="2:25" x14ac:dyDescent="0.25">
      <c r="B199" s="41"/>
      <c r="C199" s="47"/>
      <c r="D199" s="77"/>
      <c r="E199" s="46"/>
      <c r="F199" s="43"/>
      <c r="G199" s="51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</row>
    <row r="200" spans="2:25" x14ac:dyDescent="0.25">
      <c r="B200" s="41"/>
      <c r="C200" s="47"/>
      <c r="D200" s="77"/>
      <c r="E200" s="46"/>
      <c r="F200" s="43"/>
      <c r="G200" s="51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</row>
    <row r="201" spans="2:25" x14ac:dyDescent="0.25">
      <c r="B201" s="41"/>
      <c r="C201" s="47"/>
      <c r="D201" s="77"/>
      <c r="E201" s="46"/>
      <c r="F201" s="43"/>
      <c r="G201" s="51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spans="2:25" x14ac:dyDescent="0.25">
      <c r="B202" s="41"/>
      <c r="C202" s="47"/>
      <c r="D202" s="77"/>
      <c r="E202" s="46"/>
      <c r="F202" s="43"/>
      <c r="G202" s="51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spans="2:25" x14ac:dyDescent="0.25">
      <c r="B203" s="41"/>
      <c r="C203" s="47"/>
      <c r="D203" s="77"/>
      <c r="E203" s="46"/>
      <c r="F203" s="43"/>
      <c r="G203" s="51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spans="2:25" x14ac:dyDescent="0.25">
      <c r="B204" s="41"/>
      <c r="C204" s="47"/>
      <c r="D204" s="77"/>
      <c r="E204" s="46"/>
      <c r="F204" s="43"/>
      <c r="G204" s="51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2:25" x14ac:dyDescent="0.25">
      <c r="B205" s="41"/>
      <c r="C205" s="47"/>
      <c r="D205" s="77"/>
      <c r="E205" s="46"/>
      <c r="F205" s="43"/>
      <c r="G205" s="51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2:25" x14ac:dyDescent="0.25">
      <c r="B206" s="41"/>
      <c r="C206" s="47"/>
      <c r="D206" s="77"/>
      <c r="E206" s="46"/>
      <c r="F206" s="43"/>
      <c r="G206" s="51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spans="2:25" x14ac:dyDescent="0.25">
      <c r="B207" s="41"/>
      <c r="C207" s="47"/>
      <c r="D207" s="77"/>
      <c r="E207" s="46"/>
      <c r="F207" s="43"/>
      <c r="G207" s="51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spans="2:25" x14ac:dyDescent="0.25">
      <c r="B208" s="41"/>
      <c r="C208" s="47"/>
      <c r="D208" s="77"/>
      <c r="E208" s="46"/>
      <c r="F208" s="43"/>
      <c r="G208" s="51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spans="2:25" x14ac:dyDescent="0.25">
      <c r="B209" s="41"/>
      <c r="C209" s="47"/>
      <c r="D209" s="77"/>
      <c r="E209" s="46"/>
      <c r="F209" s="43"/>
      <c r="G209" s="51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2:25" x14ac:dyDescent="0.25">
      <c r="B210" s="41"/>
      <c r="C210" s="47"/>
      <c r="D210" s="77"/>
      <c r="E210" s="46"/>
      <c r="F210" s="43"/>
      <c r="G210" s="51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spans="2:25" x14ac:dyDescent="0.25">
      <c r="B211" s="41"/>
      <c r="C211" s="47"/>
      <c r="D211" s="77"/>
      <c r="E211" s="46"/>
      <c r="F211" s="43"/>
      <c r="G211" s="51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spans="2:25" x14ac:dyDescent="0.25">
      <c r="B212" s="41"/>
      <c r="C212" s="47"/>
      <c r="D212" s="77"/>
      <c r="E212" s="46"/>
      <c r="F212" s="43"/>
      <c r="G212" s="51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spans="2:25" x14ac:dyDescent="0.25">
      <c r="B213" s="41"/>
      <c r="C213" s="47"/>
      <c r="D213" s="77"/>
      <c r="E213" s="46"/>
      <c r="F213" s="43"/>
      <c r="G213" s="51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spans="2:25" x14ac:dyDescent="0.25">
      <c r="B214" s="41"/>
      <c r="C214" s="47"/>
      <c r="D214" s="77"/>
      <c r="E214" s="46"/>
      <c r="F214" s="43"/>
      <c r="G214" s="51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spans="2:25" x14ac:dyDescent="0.25">
      <c r="B215" s="41"/>
      <c r="C215" s="47"/>
      <c r="D215" s="77"/>
      <c r="E215" s="46"/>
      <c r="F215" s="43"/>
      <c r="G215" s="51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2:25" x14ac:dyDescent="0.25">
      <c r="B216" s="41"/>
      <c r="C216" s="47"/>
      <c r="D216" s="77"/>
      <c r="E216" s="46"/>
      <c r="F216" s="43"/>
      <c r="G216" s="51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</row>
    <row r="217" spans="2:25" x14ac:dyDescent="0.25">
      <c r="B217" s="41"/>
      <c r="C217" s="47"/>
      <c r="D217" s="77"/>
      <c r="E217" s="46"/>
      <c r="F217" s="43"/>
      <c r="G217" s="51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</row>
    <row r="218" spans="2:25" x14ac:dyDescent="0.25">
      <c r="B218" s="41"/>
      <c r="C218" s="47"/>
      <c r="D218" s="77"/>
      <c r="E218" s="46"/>
      <c r="F218" s="43"/>
      <c r="G218" s="51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</row>
    <row r="219" spans="2:25" x14ac:dyDescent="0.25">
      <c r="B219" s="41"/>
      <c r="C219" s="47"/>
      <c r="D219" s="77"/>
      <c r="E219" s="46"/>
      <c r="F219" s="43"/>
      <c r="G219" s="51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spans="2:25" x14ac:dyDescent="0.25">
      <c r="B220" s="41"/>
      <c r="C220" s="47"/>
      <c r="D220" s="77"/>
      <c r="E220" s="46"/>
      <c r="F220" s="43"/>
      <c r="G220" s="51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2:25" x14ac:dyDescent="0.25">
      <c r="B221" s="41"/>
      <c r="C221" s="47"/>
      <c r="D221" s="77"/>
      <c r="E221" s="46"/>
      <c r="F221" s="43"/>
      <c r="G221" s="51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spans="2:25" x14ac:dyDescent="0.25">
      <c r="B222" s="41"/>
      <c r="C222" s="47"/>
      <c r="D222" s="77"/>
      <c r="E222" s="46"/>
      <c r="F222" s="43"/>
      <c r="G222" s="51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spans="2:25" x14ac:dyDescent="0.25">
      <c r="B223" s="41"/>
      <c r="C223" s="47"/>
      <c r="D223" s="77"/>
      <c r="E223" s="46"/>
      <c r="F223" s="43"/>
      <c r="G223" s="51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spans="2:25" x14ac:dyDescent="0.25">
      <c r="B224" s="41"/>
      <c r="C224" s="47"/>
      <c r="D224" s="77"/>
      <c r="E224" s="46"/>
      <c r="F224" s="43"/>
      <c r="G224" s="51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spans="2:25" x14ac:dyDescent="0.25">
      <c r="B225" s="41"/>
      <c r="C225" s="47"/>
      <c r="D225" s="77"/>
      <c r="E225" s="46"/>
      <c r="F225" s="43"/>
      <c r="G225" s="51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2:25" x14ac:dyDescent="0.25">
      <c r="B226" s="41"/>
      <c r="C226" s="47"/>
      <c r="D226" s="77"/>
      <c r="E226" s="46"/>
      <c r="F226" s="43"/>
      <c r="G226" s="51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2:25" x14ac:dyDescent="0.25">
      <c r="B227" s="41"/>
      <c r="C227" s="47"/>
      <c r="D227" s="77"/>
      <c r="E227" s="46"/>
      <c r="F227" s="43"/>
      <c r="G227" s="51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spans="2:25" x14ac:dyDescent="0.25">
      <c r="B228" s="41"/>
      <c r="C228" s="47"/>
      <c r="D228" s="77"/>
      <c r="E228" s="46"/>
      <c r="F228" s="43"/>
      <c r="G228" s="51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spans="2:25" x14ac:dyDescent="0.25">
      <c r="B229" s="41"/>
      <c r="C229" s="47"/>
      <c r="D229" s="77"/>
      <c r="E229" s="46"/>
      <c r="F229" s="43"/>
      <c r="G229" s="51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spans="2:25" x14ac:dyDescent="0.25">
      <c r="B230" s="41"/>
      <c r="C230" s="47"/>
      <c r="D230" s="77"/>
      <c r="E230" s="46"/>
      <c r="F230" s="43"/>
      <c r="G230" s="51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</row>
    <row r="231" spans="2:25" x14ac:dyDescent="0.25">
      <c r="B231" s="41"/>
      <c r="C231" s="47"/>
      <c r="D231" s="77"/>
      <c r="E231" s="46"/>
      <c r="F231" s="43"/>
      <c r="G231" s="51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</row>
    <row r="232" spans="2:25" x14ac:dyDescent="0.25">
      <c r="B232" s="41"/>
      <c r="C232" s="47"/>
      <c r="D232" s="77"/>
      <c r="E232" s="46"/>
      <c r="F232" s="43"/>
      <c r="G232" s="51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</row>
    <row r="233" spans="2:25" x14ac:dyDescent="0.25">
      <c r="B233" s="41"/>
      <c r="C233" s="47"/>
      <c r="D233" s="77"/>
      <c r="E233" s="46"/>
      <c r="F233" s="43"/>
      <c r="G233" s="51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</row>
    <row r="234" spans="2:25" x14ac:dyDescent="0.25">
      <c r="B234" s="41"/>
      <c r="C234" s="47"/>
      <c r="D234" s="77"/>
      <c r="E234" s="46"/>
      <c r="F234" s="43"/>
      <c r="G234" s="51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</row>
    <row r="235" spans="2:25" x14ac:dyDescent="0.25">
      <c r="B235" s="41"/>
      <c r="C235" s="47"/>
      <c r="D235" s="77"/>
      <c r="E235" s="46"/>
      <c r="F235" s="43"/>
      <c r="G235" s="51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</row>
    <row r="236" spans="2:25" x14ac:dyDescent="0.25">
      <c r="B236" s="41"/>
      <c r="C236" s="47"/>
      <c r="D236" s="77"/>
      <c r="E236" s="46"/>
      <c r="F236" s="43"/>
      <c r="G236" s="51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</row>
    <row r="237" spans="2:25" x14ac:dyDescent="0.25">
      <c r="B237" s="41"/>
      <c r="C237" s="47"/>
      <c r="D237" s="77"/>
      <c r="E237" s="46"/>
      <c r="F237" s="43"/>
      <c r="G237" s="51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</row>
    <row r="238" spans="2:25" x14ac:dyDescent="0.25">
      <c r="B238" s="41"/>
      <c r="C238" s="47"/>
      <c r="D238" s="77"/>
      <c r="E238" s="46"/>
      <c r="F238" s="43"/>
      <c r="G238" s="51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</row>
    <row r="239" spans="2:25" x14ac:dyDescent="0.25">
      <c r="B239" s="41"/>
      <c r="C239" s="47"/>
      <c r="D239" s="77"/>
      <c r="E239" s="46"/>
      <c r="F239" s="43"/>
      <c r="G239" s="51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</row>
    <row r="240" spans="2:25" x14ac:dyDescent="0.25">
      <c r="B240" s="41"/>
      <c r="C240" s="47"/>
      <c r="D240" s="77"/>
      <c r="E240" s="46"/>
      <c r="F240" s="43"/>
      <c r="G240" s="51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</row>
    <row r="241" spans="2:25" x14ac:dyDescent="0.25">
      <c r="B241" s="41"/>
      <c r="C241" s="47"/>
      <c r="D241" s="77"/>
      <c r="E241" s="46"/>
      <c r="F241" s="43"/>
      <c r="G241" s="51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</row>
    <row r="242" spans="2:25" x14ac:dyDescent="0.25">
      <c r="B242" s="41"/>
      <c r="C242" s="47"/>
      <c r="D242" s="77"/>
      <c r="E242" s="46"/>
      <c r="F242" s="43"/>
      <c r="G242" s="51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2:25" x14ac:dyDescent="0.25">
      <c r="B243" s="41"/>
      <c r="C243" s="47"/>
      <c r="D243" s="77"/>
      <c r="E243" s="46"/>
      <c r="F243" s="43"/>
      <c r="G243" s="51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2:25" x14ac:dyDescent="0.25">
      <c r="B244" s="41"/>
      <c r="C244" s="47"/>
      <c r="D244" s="77"/>
      <c r="E244" s="46"/>
      <c r="F244" s="43"/>
      <c r="G244" s="51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2:25" x14ac:dyDescent="0.25">
      <c r="B245" s="41"/>
      <c r="C245" s="47"/>
      <c r="D245" s="77"/>
      <c r="E245" s="46"/>
      <c r="F245" s="43"/>
      <c r="G245" s="51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2:25" x14ac:dyDescent="0.25">
      <c r="B246" s="41"/>
      <c r="C246" s="47"/>
      <c r="D246" s="77"/>
      <c r="E246" s="46"/>
      <c r="F246" s="43"/>
      <c r="G246" s="51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2:25" x14ac:dyDescent="0.25">
      <c r="B247" s="41"/>
      <c r="C247" s="47"/>
      <c r="D247" s="77"/>
      <c r="E247" s="46"/>
      <c r="F247" s="43"/>
      <c r="G247" s="51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2:25" x14ac:dyDescent="0.25">
      <c r="B248" s="41"/>
      <c r="C248" s="47"/>
      <c r="D248" s="77"/>
      <c r="E248" s="46"/>
      <c r="F248" s="43"/>
      <c r="G248" s="51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2:25" x14ac:dyDescent="0.25">
      <c r="B249" s="41"/>
      <c r="C249" s="47"/>
      <c r="D249" s="77"/>
      <c r="E249" s="46"/>
      <c r="F249" s="43"/>
      <c r="G249" s="51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2:25" x14ac:dyDescent="0.25">
      <c r="B250" s="41"/>
      <c r="C250" s="47"/>
      <c r="D250" s="77"/>
      <c r="E250" s="46"/>
      <c r="F250" s="43"/>
      <c r="G250" s="51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2:25" x14ac:dyDescent="0.25">
      <c r="B251" s="41"/>
      <c r="C251" s="47"/>
      <c r="D251" s="77"/>
      <c r="E251" s="46"/>
      <c r="F251" s="43"/>
      <c r="G251" s="51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2:25" x14ac:dyDescent="0.25">
      <c r="B252" s="41"/>
      <c r="C252" s="47"/>
      <c r="D252" s="77"/>
      <c r="E252" s="46"/>
      <c r="F252" s="43"/>
      <c r="G252" s="51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</row>
    <row r="253" spans="2:25" x14ac:dyDescent="0.25">
      <c r="B253" s="41"/>
      <c r="C253" s="47"/>
      <c r="D253" s="77"/>
      <c r="E253" s="46"/>
      <c r="F253" s="43"/>
      <c r="G253" s="51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</row>
    <row r="254" spans="2:25" x14ac:dyDescent="0.25">
      <c r="B254" s="41"/>
      <c r="C254" s="47"/>
      <c r="D254" s="77"/>
      <c r="E254" s="46"/>
      <c r="F254" s="43"/>
      <c r="G254" s="51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</row>
    <row r="255" spans="2:25" x14ac:dyDescent="0.25">
      <c r="B255" s="41"/>
      <c r="C255" s="47"/>
      <c r="D255" s="77"/>
      <c r="E255" s="46"/>
      <c r="F255" s="43"/>
      <c r="G255" s="51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2:25" x14ac:dyDescent="0.25">
      <c r="B256" s="41"/>
      <c r="C256" s="47"/>
      <c r="D256" s="77"/>
      <c r="E256" s="46"/>
      <c r="F256" s="43"/>
      <c r="G256" s="51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2:25" x14ac:dyDescent="0.25">
      <c r="B257" s="41"/>
      <c r="C257" s="47"/>
      <c r="D257" s="77"/>
      <c r="E257" s="46"/>
      <c r="F257" s="43"/>
      <c r="G257" s="51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2:25" x14ac:dyDescent="0.25">
      <c r="B258" s="41"/>
      <c r="C258" s="47"/>
      <c r="D258" s="77"/>
      <c r="E258" s="46"/>
      <c r="F258" s="43"/>
      <c r="G258" s="51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2:25" x14ac:dyDescent="0.25">
      <c r="B259" s="41"/>
      <c r="C259" s="47"/>
      <c r="D259" s="77"/>
      <c r="E259" s="46"/>
      <c r="F259" s="43"/>
      <c r="G259" s="51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2:25" x14ac:dyDescent="0.25">
      <c r="B260" s="41"/>
      <c r="C260" s="47"/>
      <c r="D260" s="77"/>
      <c r="E260" s="46"/>
      <c r="F260" s="43"/>
      <c r="G260" s="51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2:25" x14ac:dyDescent="0.25">
      <c r="B261" s="41"/>
      <c r="C261" s="47"/>
      <c r="D261" s="77"/>
      <c r="E261" s="46"/>
      <c r="F261" s="43"/>
      <c r="G261" s="51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2:25" x14ac:dyDescent="0.25">
      <c r="B262" s="41"/>
      <c r="C262" s="47"/>
      <c r="D262" s="77"/>
      <c r="E262" s="46"/>
      <c r="F262" s="43"/>
      <c r="G262" s="51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</row>
    <row r="263" spans="2:25" x14ac:dyDescent="0.25">
      <c r="B263" s="41"/>
      <c r="C263" s="47"/>
      <c r="D263" s="77"/>
      <c r="E263" s="46"/>
      <c r="F263" s="43"/>
      <c r="G263" s="51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</row>
    <row r="264" spans="2:25" x14ac:dyDescent="0.25">
      <c r="B264" s="41"/>
      <c r="C264" s="47"/>
      <c r="D264" s="77"/>
      <c r="E264" s="46"/>
      <c r="F264" s="43"/>
      <c r="G264" s="51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</row>
    <row r="265" spans="2:25" x14ac:dyDescent="0.25">
      <c r="B265" s="41"/>
      <c r="C265" s="47"/>
      <c r="D265" s="77"/>
      <c r="E265" s="46"/>
      <c r="F265" s="43"/>
      <c r="G265" s="51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</row>
    <row r="266" spans="2:25" x14ac:dyDescent="0.25">
      <c r="B266" s="41"/>
      <c r="C266" s="47"/>
      <c r="D266" s="77"/>
      <c r="E266" s="46"/>
      <c r="F266" s="43"/>
      <c r="G266" s="51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</row>
    <row r="267" spans="2:25" x14ac:dyDescent="0.25">
      <c r="B267" s="41"/>
      <c r="C267" s="47"/>
      <c r="D267" s="77"/>
      <c r="E267" s="46"/>
      <c r="F267" s="43"/>
      <c r="G267" s="51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</row>
    <row r="268" spans="2:25" x14ac:dyDescent="0.25">
      <c r="B268" s="41"/>
      <c r="C268" s="47"/>
      <c r="D268" s="77"/>
      <c r="E268" s="46"/>
      <c r="F268" s="43"/>
      <c r="G268" s="51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</row>
    <row r="269" spans="2:25" x14ac:dyDescent="0.25">
      <c r="B269" s="41"/>
      <c r="C269" s="47"/>
      <c r="D269" s="77"/>
      <c r="E269" s="46"/>
      <c r="F269" s="43"/>
      <c r="G269" s="51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</row>
    <row r="270" spans="2:25" x14ac:dyDescent="0.25">
      <c r="B270" s="41"/>
      <c r="C270" s="47"/>
      <c r="D270" s="77"/>
      <c r="E270" s="46"/>
      <c r="F270" s="43"/>
      <c r="G270" s="51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</row>
    <row r="271" spans="2:25" x14ac:dyDescent="0.25">
      <c r="B271" s="41"/>
      <c r="C271" s="47"/>
      <c r="D271" s="77"/>
      <c r="E271" s="46"/>
      <c r="F271" s="43"/>
      <c r="G271" s="51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</row>
    <row r="272" spans="2:25" x14ac:dyDescent="0.25">
      <c r="B272" s="41"/>
      <c r="C272" s="47"/>
      <c r="D272" s="77"/>
      <c r="E272" s="46"/>
      <c r="F272" s="43"/>
      <c r="G272" s="51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</row>
    <row r="273" spans="2:25" x14ac:dyDescent="0.25">
      <c r="B273" s="41"/>
      <c r="C273" s="47"/>
      <c r="D273" s="77"/>
      <c r="E273" s="46"/>
      <c r="F273" s="43"/>
      <c r="G273" s="51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</row>
    <row r="274" spans="2:25" x14ac:dyDescent="0.25">
      <c r="B274" s="41"/>
      <c r="C274" s="47"/>
      <c r="D274" s="77"/>
      <c r="E274" s="46"/>
      <c r="F274" s="43"/>
      <c r="G274" s="51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</row>
    <row r="275" spans="2:25" x14ac:dyDescent="0.25">
      <c r="B275" s="41"/>
      <c r="C275" s="47"/>
      <c r="D275" s="77"/>
      <c r="E275" s="46"/>
      <c r="F275" s="43"/>
      <c r="G275" s="51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</row>
    <row r="276" spans="2:25" x14ac:dyDescent="0.25">
      <c r="B276" s="41"/>
      <c r="C276" s="47"/>
      <c r="D276" s="77"/>
      <c r="E276" s="46"/>
      <c r="F276" s="43"/>
      <c r="G276" s="51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</row>
    <row r="277" spans="2:25" x14ac:dyDescent="0.25">
      <c r="B277" s="41"/>
      <c r="C277" s="47"/>
      <c r="D277" s="77"/>
      <c r="E277" s="46"/>
      <c r="F277" s="43"/>
      <c r="G277" s="51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</row>
    <row r="278" spans="2:25" x14ac:dyDescent="0.25">
      <c r="B278" s="41"/>
      <c r="C278" s="47"/>
      <c r="D278" s="77"/>
      <c r="E278" s="46"/>
      <c r="F278" s="43"/>
      <c r="G278" s="51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</row>
    <row r="279" spans="2:25" x14ac:dyDescent="0.25">
      <c r="B279" s="41"/>
      <c r="C279" s="47"/>
      <c r="D279" s="77"/>
      <c r="E279" s="46"/>
      <c r="F279" s="43"/>
      <c r="G279" s="51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</row>
    <row r="280" spans="2:25" x14ac:dyDescent="0.25">
      <c r="B280" s="41"/>
      <c r="C280" s="47"/>
      <c r="D280" s="77"/>
      <c r="E280" s="46"/>
      <c r="F280" s="43"/>
      <c r="G280" s="51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</row>
    <row r="281" spans="2:25" x14ac:dyDescent="0.25">
      <c r="B281" s="41"/>
      <c r="C281" s="47"/>
      <c r="D281" s="77"/>
      <c r="E281" s="46"/>
      <c r="F281" s="43"/>
      <c r="G281" s="51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</row>
    <row r="282" spans="2:25" x14ac:dyDescent="0.25">
      <c r="B282" s="41"/>
      <c r="C282" s="47"/>
      <c r="D282" s="77"/>
      <c r="E282" s="46"/>
      <c r="F282" s="43"/>
      <c r="G282" s="51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</row>
    <row r="283" spans="2:25" x14ac:dyDescent="0.25">
      <c r="B283" s="41"/>
      <c r="C283" s="47"/>
      <c r="D283" s="77"/>
      <c r="E283" s="46"/>
      <c r="F283" s="43"/>
      <c r="G283" s="51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</row>
    <row r="284" spans="2:25" x14ac:dyDescent="0.25">
      <c r="B284" s="41"/>
      <c r="C284" s="47"/>
      <c r="D284" s="77"/>
      <c r="E284" s="46"/>
      <c r="F284" s="43"/>
      <c r="G284" s="51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</row>
    <row r="285" spans="2:25" x14ac:dyDescent="0.25">
      <c r="B285" s="41"/>
      <c r="C285" s="47"/>
      <c r="D285" s="77"/>
      <c r="E285" s="46"/>
      <c r="F285" s="43"/>
      <c r="G285" s="51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</row>
    <row r="286" spans="2:25" x14ac:dyDescent="0.25">
      <c r="B286" s="41"/>
      <c r="C286" s="47"/>
      <c r="D286" s="77"/>
      <c r="E286" s="46"/>
      <c r="F286" s="43"/>
      <c r="G286" s="51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</row>
    <row r="287" spans="2:25" x14ac:dyDescent="0.25">
      <c r="B287" s="41"/>
      <c r="C287" s="47"/>
      <c r="D287" s="77"/>
      <c r="E287" s="46"/>
      <c r="F287" s="43"/>
      <c r="G287" s="51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</row>
    <row r="288" spans="2:25" x14ac:dyDescent="0.25">
      <c r="B288" s="41"/>
      <c r="C288" s="47"/>
      <c r="D288" s="77"/>
      <c r="E288" s="46"/>
      <c r="F288" s="43"/>
      <c r="G288" s="51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</row>
    <row r="289" spans="2:25" x14ac:dyDescent="0.25">
      <c r="B289" s="41"/>
      <c r="C289" s="47"/>
      <c r="D289" s="77"/>
      <c r="E289" s="46"/>
      <c r="F289" s="43"/>
      <c r="G289" s="51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</row>
    <row r="290" spans="2:25" x14ac:dyDescent="0.25">
      <c r="B290" s="41"/>
      <c r="C290" s="47"/>
      <c r="D290" s="77"/>
      <c r="E290" s="46"/>
      <c r="F290" s="43"/>
      <c r="G290" s="51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</row>
    <row r="291" spans="2:25" x14ac:dyDescent="0.25">
      <c r="B291" s="41"/>
      <c r="C291" s="47"/>
      <c r="D291" s="77"/>
      <c r="E291" s="46"/>
      <c r="F291" s="43"/>
      <c r="G291" s="51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</row>
    <row r="292" spans="2:25" x14ac:dyDescent="0.25">
      <c r="B292" s="41"/>
      <c r="C292" s="47"/>
      <c r="D292" s="77"/>
      <c r="E292" s="46"/>
      <c r="F292" s="43"/>
      <c r="G292" s="51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</row>
    <row r="293" spans="2:25" x14ac:dyDescent="0.25">
      <c r="B293" s="41"/>
      <c r="C293" s="47"/>
      <c r="D293" s="77"/>
      <c r="E293" s="46"/>
      <c r="F293" s="43"/>
      <c r="G293" s="51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</row>
    <row r="294" spans="2:25" x14ac:dyDescent="0.25">
      <c r="B294" s="41"/>
      <c r="C294" s="47"/>
      <c r="D294" s="77"/>
      <c r="E294" s="46"/>
      <c r="F294" s="43"/>
      <c r="G294" s="51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</row>
    <row r="295" spans="2:25" x14ac:dyDescent="0.25">
      <c r="B295" s="41"/>
      <c r="C295" s="47"/>
      <c r="D295" s="77"/>
      <c r="E295" s="46"/>
      <c r="F295" s="43"/>
      <c r="G295" s="51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</row>
    <row r="296" spans="2:25" x14ac:dyDescent="0.25">
      <c r="B296" s="41"/>
      <c r="C296" s="47"/>
      <c r="D296" s="77"/>
      <c r="E296" s="46"/>
      <c r="F296" s="43"/>
      <c r="G296" s="51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</row>
    <row r="297" spans="2:25" x14ac:dyDescent="0.25">
      <c r="B297" s="41"/>
      <c r="C297" s="47"/>
      <c r="D297" s="77"/>
      <c r="E297" s="46"/>
      <c r="F297" s="43"/>
      <c r="G297" s="51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2:25" x14ac:dyDescent="0.25">
      <c r="B298" s="41"/>
      <c r="C298" s="47"/>
      <c r="D298" s="77"/>
      <c r="E298" s="46"/>
      <c r="F298" s="43"/>
      <c r="G298" s="51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</row>
    <row r="299" spans="2:25" x14ac:dyDescent="0.25">
      <c r="B299" s="41"/>
      <c r="C299" s="47"/>
      <c r="D299" s="77"/>
      <c r="E299" s="46"/>
      <c r="F299" s="43"/>
      <c r="G299" s="51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</row>
    <row r="300" spans="2:25" x14ac:dyDescent="0.25">
      <c r="B300" s="41"/>
      <c r="C300" s="47"/>
      <c r="D300" s="77"/>
      <c r="E300" s="46"/>
      <c r="F300" s="43"/>
      <c r="G300" s="51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</row>
    <row r="301" spans="2:25" x14ac:dyDescent="0.25">
      <c r="B301" s="41"/>
      <c r="C301" s="47"/>
      <c r="D301" s="77"/>
      <c r="E301" s="46"/>
      <c r="F301" s="43"/>
      <c r="G301" s="51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</row>
    <row r="302" spans="2:25" x14ac:dyDescent="0.25">
      <c r="B302" s="41"/>
      <c r="C302" s="47"/>
      <c r="D302" s="77"/>
      <c r="E302" s="46"/>
      <c r="F302" s="43"/>
      <c r="G302" s="51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</row>
    <row r="303" spans="2:25" x14ac:dyDescent="0.25">
      <c r="B303" s="41"/>
      <c r="C303" s="47"/>
      <c r="D303" s="77"/>
      <c r="E303" s="46"/>
      <c r="F303" s="43"/>
      <c r="G303" s="51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</row>
    <row r="304" spans="2:25" x14ac:dyDescent="0.25">
      <c r="B304" s="41"/>
      <c r="C304" s="47"/>
      <c r="D304" s="77"/>
      <c r="E304" s="46"/>
      <c r="F304" s="43"/>
      <c r="G304" s="51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</row>
    <row r="305" spans="2:25" x14ac:dyDescent="0.25">
      <c r="B305" s="41"/>
      <c r="C305" s="47"/>
      <c r="D305" s="77"/>
      <c r="E305" s="46"/>
      <c r="F305" s="43"/>
      <c r="G305" s="51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</row>
    <row r="306" spans="2:25" x14ac:dyDescent="0.25">
      <c r="B306" s="41"/>
      <c r="C306" s="47"/>
      <c r="D306" s="77"/>
      <c r="E306" s="46"/>
      <c r="F306" s="43"/>
      <c r="G306" s="51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</row>
    <row r="307" spans="2:25" x14ac:dyDescent="0.25">
      <c r="B307" s="41"/>
      <c r="C307" s="47"/>
      <c r="D307" s="77"/>
      <c r="E307" s="46"/>
      <c r="F307" s="43"/>
      <c r="G307" s="51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</row>
    <row r="308" spans="2:25" x14ac:dyDescent="0.25">
      <c r="B308" s="41"/>
      <c r="C308" s="47"/>
      <c r="D308" s="77"/>
      <c r="E308" s="46"/>
      <c r="F308" s="43"/>
      <c r="G308" s="51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</row>
    <row r="309" spans="2:25" x14ac:dyDescent="0.25">
      <c r="B309" s="41"/>
      <c r="C309" s="47"/>
      <c r="D309" s="77"/>
      <c r="E309" s="46"/>
      <c r="F309" s="43"/>
      <c r="G309" s="51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</row>
    <row r="310" spans="2:25" x14ac:dyDescent="0.25">
      <c r="B310" s="41"/>
      <c r="C310" s="47"/>
      <c r="D310" s="77"/>
      <c r="E310" s="46"/>
      <c r="F310" s="43"/>
      <c r="G310" s="51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</row>
    <row r="311" spans="2:25" x14ac:dyDescent="0.25">
      <c r="B311" s="41"/>
      <c r="C311" s="47"/>
      <c r="D311" s="77"/>
      <c r="E311" s="46"/>
      <c r="F311" s="43"/>
      <c r="G311" s="51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</row>
    <row r="312" spans="2:25" x14ac:dyDescent="0.25">
      <c r="B312" s="41"/>
      <c r="C312" s="47"/>
      <c r="D312" s="77"/>
      <c r="E312" s="46"/>
      <c r="F312" s="43"/>
      <c r="G312" s="51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</row>
    <row r="313" spans="2:25" x14ac:dyDescent="0.25">
      <c r="B313" s="41"/>
      <c r="C313" s="47"/>
      <c r="D313" s="77"/>
      <c r="E313" s="46"/>
      <c r="F313" s="43"/>
      <c r="G313" s="51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</row>
    <row r="314" spans="2:25" x14ac:dyDescent="0.25">
      <c r="B314" s="41"/>
      <c r="C314" s="47"/>
      <c r="D314" s="77"/>
      <c r="E314" s="46"/>
      <c r="F314" s="43"/>
      <c r="G314" s="51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</row>
    <row r="315" spans="2:25" x14ac:dyDescent="0.25">
      <c r="B315" s="41"/>
      <c r="C315" s="47"/>
      <c r="D315" s="77"/>
      <c r="E315" s="46"/>
      <c r="F315" s="43"/>
      <c r="G315" s="51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</row>
    <row r="316" spans="2:25" x14ac:dyDescent="0.25">
      <c r="B316" s="41"/>
      <c r="C316" s="47"/>
      <c r="D316" s="77"/>
      <c r="E316" s="46"/>
      <c r="F316" s="43"/>
      <c r="G316" s="51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</row>
    <row r="317" spans="2:25" x14ac:dyDescent="0.25">
      <c r="B317" s="41"/>
      <c r="C317" s="47"/>
      <c r="D317" s="77"/>
      <c r="E317" s="46"/>
      <c r="F317" s="43"/>
      <c r="G317" s="51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</row>
    <row r="318" spans="2:25" x14ac:dyDescent="0.25">
      <c r="B318" s="41"/>
      <c r="C318" s="47"/>
      <c r="D318" s="77"/>
      <c r="E318" s="46"/>
      <c r="F318" s="43"/>
      <c r="G318" s="51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</row>
    <row r="319" spans="2:25" x14ac:dyDescent="0.25">
      <c r="B319" s="41"/>
      <c r="C319" s="47"/>
      <c r="D319" s="77"/>
      <c r="E319" s="46"/>
      <c r="F319" s="43"/>
      <c r="G319" s="51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</row>
    <row r="320" spans="2:25" x14ac:dyDescent="0.25">
      <c r="B320" s="41"/>
      <c r="C320" s="47"/>
      <c r="D320" s="77"/>
      <c r="E320" s="46"/>
      <c r="F320" s="43"/>
      <c r="G320" s="51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</row>
    <row r="321" spans="2:25" x14ac:dyDescent="0.25">
      <c r="B321" s="41"/>
      <c r="C321" s="47"/>
      <c r="D321" s="77"/>
      <c r="E321" s="46"/>
      <c r="F321" s="43"/>
      <c r="G321" s="51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</row>
    <row r="322" spans="2:25" x14ac:dyDescent="0.25">
      <c r="B322" s="41"/>
      <c r="C322" s="47"/>
      <c r="D322" s="77"/>
      <c r="E322" s="46"/>
      <c r="F322" s="43"/>
      <c r="G322" s="51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</row>
    <row r="323" spans="2:25" x14ac:dyDescent="0.25">
      <c r="B323" s="41"/>
      <c r="C323" s="47"/>
      <c r="D323" s="77"/>
      <c r="E323" s="46"/>
      <c r="F323" s="43"/>
      <c r="G323" s="51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</row>
    <row r="324" spans="2:25" x14ac:dyDescent="0.25">
      <c r="B324" s="41"/>
      <c r="C324" s="47"/>
      <c r="D324" s="77"/>
      <c r="E324" s="46"/>
      <c r="F324" s="43"/>
      <c r="G324" s="51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</row>
    <row r="325" spans="2:25" x14ac:dyDescent="0.25">
      <c r="B325" s="41"/>
      <c r="C325" s="47"/>
      <c r="D325" s="77"/>
      <c r="E325" s="46"/>
      <c r="F325" s="43"/>
      <c r="G325" s="51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</row>
    <row r="326" spans="2:25" x14ac:dyDescent="0.25">
      <c r="B326" s="41"/>
      <c r="C326" s="47"/>
      <c r="D326" s="77"/>
      <c r="E326" s="46"/>
      <c r="F326" s="43"/>
      <c r="G326" s="51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</row>
    <row r="327" spans="2:25" x14ac:dyDescent="0.25">
      <c r="B327" s="41"/>
      <c r="C327" s="47"/>
      <c r="D327" s="77"/>
      <c r="E327" s="46"/>
      <c r="F327" s="43"/>
      <c r="G327" s="51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</row>
    <row r="328" spans="2:25" x14ac:dyDescent="0.25">
      <c r="B328" s="41"/>
      <c r="C328" s="47"/>
      <c r="D328" s="77"/>
      <c r="E328" s="46"/>
      <c r="F328" s="43"/>
      <c r="G328" s="51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</row>
    <row r="329" spans="2:25" x14ac:dyDescent="0.25">
      <c r="B329" s="41"/>
      <c r="C329" s="47"/>
      <c r="D329" s="77"/>
      <c r="E329" s="46"/>
      <c r="F329" s="43"/>
      <c r="G329" s="51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</row>
    <row r="330" spans="2:25" x14ac:dyDescent="0.25">
      <c r="B330" s="41"/>
      <c r="C330" s="47"/>
      <c r="D330" s="77"/>
      <c r="E330" s="46"/>
      <c r="F330" s="43"/>
      <c r="G330" s="51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</row>
    <row r="331" spans="2:25" x14ac:dyDescent="0.25">
      <c r="B331" s="41"/>
      <c r="C331" s="47"/>
      <c r="D331" s="77"/>
      <c r="E331" s="46"/>
      <c r="F331" s="43"/>
      <c r="G331" s="51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</row>
    <row r="332" spans="2:25" x14ac:dyDescent="0.25">
      <c r="B332" s="41"/>
      <c r="C332" s="47"/>
      <c r="D332" s="77"/>
      <c r="E332" s="46"/>
      <c r="F332" s="43"/>
      <c r="G332" s="51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</row>
    <row r="333" spans="2:25" x14ac:dyDescent="0.25">
      <c r="B333" s="41"/>
      <c r="C333" s="47"/>
      <c r="D333" s="77"/>
      <c r="E333" s="46"/>
      <c r="F333" s="43"/>
      <c r="G333" s="51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</row>
    <row r="334" spans="2:25" x14ac:dyDescent="0.25">
      <c r="B334" s="41"/>
      <c r="C334" s="47"/>
      <c r="D334" s="77"/>
      <c r="E334" s="46"/>
      <c r="F334" s="43"/>
      <c r="G334" s="51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</row>
    <row r="335" spans="2:25" x14ac:dyDescent="0.25">
      <c r="B335" s="41"/>
      <c r="C335" s="47"/>
      <c r="D335" s="77"/>
      <c r="E335" s="46"/>
      <c r="F335" s="43"/>
      <c r="G335" s="51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</row>
    <row r="336" spans="2:25" x14ac:dyDescent="0.25">
      <c r="B336" s="41"/>
      <c r="C336" s="47"/>
      <c r="D336" s="77"/>
      <c r="E336" s="46"/>
      <c r="F336" s="43"/>
      <c r="G336" s="51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</row>
    <row r="337" spans="2:25" x14ac:dyDescent="0.25">
      <c r="B337" s="41"/>
      <c r="C337" s="47"/>
      <c r="D337" s="77"/>
      <c r="E337" s="46"/>
      <c r="F337" s="43"/>
      <c r="G337" s="51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</row>
    <row r="338" spans="2:25" x14ac:dyDescent="0.25">
      <c r="B338" s="41"/>
      <c r="C338" s="47"/>
      <c r="D338" s="77"/>
      <c r="E338" s="46"/>
      <c r="F338" s="43"/>
      <c r="G338" s="51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</row>
    <row r="339" spans="2:25" x14ac:dyDescent="0.25">
      <c r="B339" s="41"/>
      <c r="C339" s="47"/>
      <c r="D339" s="77"/>
      <c r="E339" s="46"/>
      <c r="F339" s="43"/>
      <c r="G339" s="51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</row>
    <row r="340" spans="2:25" x14ac:dyDescent="0.25">
      <c r="B340" s="41"/>
      <c r="C340" s="47"/>
      <c r="D340" s="77"/>
      <c r="E340" s="46"/>
      <c r="F340" s="43"/>
      <c r="G340" s="51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</row>
    <row r="341" spans="2:25" x14ac:dyDescent="0.25">
      <c r="B341" s="41"/>
      <c r="C341" s="47"/>
      <c r="D341" s="77"/>
      <c r="E341" s="46"/>
      <c r="F341" s="43"/>
      <c r="G341" s="51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</row>
    <row r="342" spans="2:25" x14ac:dyDescent="0.25">
      <c r="B342" s="41"/>
      <c r="C342" s="47"/>
      <c r="D342" s="77"/>
      <c r="E342" s="46"/>
      <c r="F342" s="43"/>
      <c r="G342" s="51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</row>
    <row r="343" spans="2:25" x14ac:dyDescent="0.25">
      <c r="B343" s="41"/>
      <c r="C343" s="47"/>
      <c r="D343" s="77"/>
      <c r="E343" s="46"/>
      <c r="F343" s="43"/>
      <c r="G343" s="51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</row>
    <row r="344" spans="2:25" x14ac:dyDescent="0.25">
      <c r="B344" s="41"/>
      <c r="C344" s="47"/>
      <c r="D344" s="77"/>
      <c r="E344" s="46"/>
      <c r="F344" s="43"/>
      <c r="G344" s="51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</row>
    <row r="345" spans="2:25" x14ac:dyDescent="0.25">
      <c r="B345" s="41"/>
      <c r="C345" s="47"/>
      <c r="D345" s="77"/>
      <c r="E345" s="46"/>
      <c r="F345" s="43"/>
      <c r="G345" s="51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</row>
    <row r="346" spans="2:25" x14ac:dyDescent="0.25">
      <c r="B346" s="41"/>
      <c r="C346" s="47"/>
      <c r="D346" s="77"/>
      <c r="E346" s="46"/>
      <c r="F346" s="43"/>
      <c r="G346" s="51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</row>
    <row r="347" spans="2:25" x14ac:dyDescent="0.25">
      <c r="B347" s="41"/>
      <c r="C347" s="47"/>
      <c r="D347" s="77"/>
      <c r="E347" s="46"/>
      <c r="F347" s="43"/>
      <c r="G347" s="51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</row>
    <row r="348" spans="2:25" x14ac:dyDescent="0.25">
      <c r="B348" s="41"/>
      <c r="C348" s="47"/>
      <c r="D348" s="77"/>
      <c r="E348" s="46"/>
      <c r="F348" s="43"/>
      <c r="G348" s="51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</row>
    <row r="349" spans="2:25" x14ac:dyDescent="0.25">
      <c r="B349" s="41"/>
      <c r="C349" s="47"/>
      <c r="D349" s="77"/>
      <c r="E349" s="46"/>
      <c r="F349" s="43"/>
      <c r="G349" s="51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</row>
    <row r="350" spans="2:25" x14ac:dyDescent="0.25">
      <c r="B350" s="41"/>
      <c r="C350" s="47"/>
      <c r="D350" s="77"/>
      <c r="E350" s="46"/>
      <c r="F350" s="43"/>
      <c r="G350" s="51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</row>
    <row r="351" spans="2:25" x14ac:dyDescent="0.25">
      <c r="B351" s="41"/>
      <c r="C351" s="47"/>
      <c r="D351" s="77"/>
      <c r="E351" s="46"/>
      <c r="F351" s="43"/>
      <c r="G351" s="51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</row>
    <row r="352" spans="2:25" x14ac:dyDescent="0.25">
      <c r="B352" s="41"/>
      <c r="C352" s="47"/>
      <c r="D352" s="77"/>
      <c r="E352" s="46"/>
      <c r="F352" s="43"/>
      <c r="G352" s="51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</row>
    <row r="353" spans="2:25" x14ac:dyDescent="0.25">
      <c r="B353" s="41"/>
      <c r="C353" s="47"/>
      <c r="D353" s="77"/>
      <c r="E353" s="46"/>
      <c r="F353" s="43"/>
      <c r="G353" s="51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</row>
    <row r="354" spans="2:25" x14ac:dyDescent="0.25">
      <c r="B354" s="41"/>
      <c r="C354" s="47"/>
      <c r="D354" s="77"/>
      <c r="E354" s="46"/>
      <c r="F354" s="43"/>
      <c r="G354" s="51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</row>
    <row r="355" spans="2:25" x14ac:dyDescent="0.25">
      <c r="B355" s="41"/>
      <c r="C355" s="47"/>
      <c r="D355" s="77"/>
      <c r="E355" s="46"/>
      <c r="F355" s="43"/>
      <c r="G355" s="51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</row>
    <row r="356" spans="2:25" x14ac:dyDescent="0.25">
      <c r="B356" s="41"/>
      <c r="C356" s="47"/>
      <c r="D356" s="77"/>
      <c r="E356" s="46"/>
      <c r="F356" s="43"/>
      <c r="G356" s="51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</row>
    <row r="357" spans="2:25" x14ac:dyDescent="0.25">
      <c r="B357" s="41"/>
      <c r="C357" s="47"/>
      <c r="D357" s="77"/>
      <c r="E357" s="46"/>
      <c r="F357" s="43"/>
      <c r="G357" s="51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</row>
    <row r="358" spans="2:25" x14ac:dyDescent="0.25">
      <c r="B358" s="41"/>
      <c r="C358" s="47"/>
      <c r="D358" s="77"/>
      <c r="E358" s="46"/>
      <c r="F358" s="43"/>
      <c r="G358" s="51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</row>
    <row r="359" spans="2:25" x14ac:dyDescent="0.25">
      <c r="B359" s="41"/>
      <c r="C359" s="47"/>
      <c r="D359" s="77"/>
      <c r="E359" s="46"/>
      <c r="F359" s="43"/>
      <c r="G359" s="51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</row>
    <row r="360" spans="2:25" x14ac:dyDescent="0.25">
      <c r="B360" s="41"/>
      <c r="C360" s="47"/>
      <c r="D360" s="77"/>
      <c r="E360" s="46"/>
      <c r="F360" s="43"/>
      <c r="G360" s="51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</row>
    <row r="361" spans="2:25" x14ac:dyDescent="0.25">
      <c r="B361" s="41"/>
      <c r="C361" s="47"/>
      <c r="D361" s="77"/>
      <c r="E361" s="46"/>
      <c r="F361" s="43"/>
      <c r="G361" s="51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</row>
    <row r="362" spans="2:25" x14ac:dyDescent="0.25">
      <c r="B362" s="41"/>
      <c r="C362" s="47"/>
      <c r="D362" s="77"/>
      <c r="E362" s="46"/>
      <c r="F362" s="43"/>
      <c r="G362" s="51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</row>
    <row r="363" spans="2:25" x14ac:dyDescent="0.25">
      <c r="B363" s="41"/>
      <c r="C363" s="47"/>
      <c r="D363" s="77"/>
      <c r="E363" s="46"/>
      <c r="F363" s="43"/>
      <c r="G363" s="51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2:25" x14ac:dyDescent="0.25">
      <c r="B364" s="41"/>
      <c r="C364" s="47"/>
      <c r="D364" s="77"/>
      <c r="E364" s="46"/>
      <c r="F364" s="43"/>
      <c r="G364" s="51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</row>
    <row r="365" spans="2:25" x14ac:dyDescent="0.25">
      <c r="B365" s="41"/>
      <c r="C365" s="47"/>
      <c r="D365" s="77"/>
      <c r="E365" s="46"/>
      <c r="F365" s="43"/>
      <c r="G365" s="51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</row>
    <row r="366" spans="2:25" x14ac:dyDescent="0.25">
      <c r="B366" s="41"/>
      <c r="C366" s="47"/>
      <c r="D366" s="77"/>
      <c r="E366" s="46"/>
      <c r="F366" s="43"/>
      <c r="G366" s="51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</row>
    <row r="367" spans="2:25" x14ac:dyDescent="0.25">
      <c r="B367" s="41"/>
      <c r="C367" s="47"/>
      <c r="D367" s="77"/>
      <c r="E367" s="46"/>
      <c r="F367" s="43"/>
      <c r="G367" s="51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</row>
    <row r="368" spans="2:25" x14ac:dyDescent="0.25">
      <c r="B368" s="41"/>
      <c r="C368" s="47"/>
      <c r="D368" s="77"/>
      <c r="E368" s="46"/>
      <c r="F368" s="43"/>
      <c r="G368" s="51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</row>
    <row r="369" spans="2:25" x14ac:dyDescent="0.25">
      <c r="B369" s="41"/>
      <c r="C369" s="47"/>
      <c r="D369" s="77"/>
      <c r="E369" s="46"/>
      <c r="F369" s="43"/>
      <c r="G369" s="51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</row>
    <row r="370" spans="2:25" x14ac:dyDescent="0.25">
      <c r="B370" s="41"/>
      <c r="C370" s="47"/>
      <c r="D370" s="77"/>
      <c r="E370" s="46"/>
      <c r="F370" s="43"/>
      <c r="G370" s="51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</row>
    <row r="371" spans="2:25" x14ac:dyDescent="0.25">
      <c r="B371" s="41"/>
      <c r="C371" s="47"/>
      <c r="D371" s="77"/>
      <c r="E371" s="46"/>
      <c r="F371" s="43"/>
      <c r="G371" s="51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</row>
    <row r="372" spans="2:25" x14ac:dyDescent="0.25">
      <c r="B372" s="41"/>
      <c r="C372" s="47"/>
      <c r="D372" s="77"/>
      <c r="E372" s="46"/>
      <c r="F372" s="43"/>
      <c r="G372" s="51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</row>
    <row r="373" spans="2:25" x14ac:dyDescent="0.25">
      <c r="B373" s="41"/>
      <c r="C373" s="47"/>
      <c r="D373" s="77"/>
      <c r="E373" s="46"/>
      <c r="F373" s="43"/>
      <c r="G373" s="51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</row>
    <row r="374" spans="2:25" x14ac:dyDescent="0.25">
      <c r="B374" s="41"/>
      <c r="C374" s="47"/>
      <c r="D374" s="77"/>
      <c r="E374" s="46"/>
      <c r="F374" s="43"/>
      <c r="G374" s="51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</row>
    <row r="375" spans="2:25" x14ac:dyDescent="0.25">
      <c r="B375" s="41"/>
      <c r="C375" s="47"/>
      <c r="D375" s="77"/>
      <c r="E375" s="46"/>
      <c r="F375" s="43"/>
      <c r="G375" s="51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</row>
    <row r="376" spans="2:25" x14ac:dyDescent="0.25">
      <c r="B376" s="41"/>
      <c r="C376" s="47"/>
      <c r="D376" s="77"/>
      <c r="E376" s="46"/>
      <c r="F376" s="43"/>
      <c r="G376" s="51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</row>
    <row r="377" spans="2:25" x14ac:dyDescent="0.25">
      <c r="B377" s="41"/>
      <c r="C377" s="47"/>
      <c r="D377" s="77"/>
      <c r="E377" s="46"/>
      <c r="F377" s="43"/>
      <c r="G377" s="51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</row>
    <row r="378" spans="2:25" x14ac:dyDescent="0.25">
      <c r="B378" s="41"/>
      <c r="C378" s="47"/>
      <c r="D378" s="77"/>
      <c r="E378" s="46"/>
      <c r="F378" s="43"/>
      <c r="G378" s="51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</row>
    <row r="379" spans="2:25" x14ac:dyDescent="0.25">
      <c r="B379" s="41"/>
      <c r="C379" s="47"/>
      <c r="D379" s="77"/>
      <c r="E379" s="46"/>
      <c r="F379" s="43"/>
      <c r="G379" s="51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</row>
    <row r="380" spans="2:25" x14ac:dyDescent="0.25">
      <c r="B380" s="41"/>
      <c r="C380" s="47"/>
      <c r="D380" s="77"/>
      <c r="E380" s="46"/>
      <c r="F380" s="43"/>
      <c r="G380" s="51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</row>
    <row r="381" spans="2:25" x14ac:dyDescent="0.25">
      <c r="B381" s="41"/>
      <c r="C381" s="47"/>
      <c r="D381" s="77"/>
      <c r="E381" s="46"/>
      <c r="F381" s="43"/>
      <c r="G381" s="51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</row>
    <row r="382" spans="2:25" x14ac:dyDescent="0.25">
      <c r="B382" s="41"/>
      <c r="C382" s="47"/>
      <c r="D382" s="77"/>
      <c r="E382" s="46"/>
      <c r="F382" s="43"/>
      <c r="G382" s="51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</row>
    <row r="383" spans="2:25" x14ac:dyDescent="0.25">
      <c r="B383" s="41"/>
      <c r="C383" s="47"/>
      <c r="D383" s="77"/>
      <c r="E383" s="46"/>
      <c r="F383" s="43"/>
      <c r="G383" s="51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</row>
    <row r="384" spans="2:25" x14ac:dyDescent="0.25">
      <c r="B384" s="41"/>
      <c r="C384" s="47"/>
      <c r="D384" s="77"/>
      <c r="E384" s="46"/>
      <c r="F384" s="43"/>
      <c r="G384" s="51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</row>
    <row r="385" spans="2:25" x14ac:dyDescent="0.25">
      <c r="B385" s="41"/>
      <c r="C385" s="47"/>
      <c r="D385" s="77"/>
      <c r="E385" s="46"/>
      <c r="F385" s="43"/>
      <c r="G385" s="51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</row>
    <row r="386" spans="2:25" x14ac:dyDescent="0.25">
      <c r="B386" s="41"/>
      <c r="C386" s="47"/>
      <c r="D386" s="77"/>
      <c r="E386" s="46"/>
      <c r="F386" s="43"/>
      <c r="G386" s="51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</row>
    <row r="387" spans="2:25" x14ac:dyDescent="0.25">
      <c r="B387" s="41"/>
      <c r="C387" s="47"/>
      <c r="D387" s="77"/>
      <c r="E387" s="46"/>
      <c r="F387" s="43"/>
      <c r="G387" s="51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</row>
    <row r="388" spans="2:25" x14ac:dyDescent="0.25">
      <c r="B388" s="41"/>
      <c r="C388" s="47"/>
      <c r="D388" s="77"/>
      <c r="E388" s="46"/>
      <c r="F388" s="43"/>
      <c r="G388" s="51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</row>
    <row r="389" spans="2:25" x14ac:dyDescent="0.25">
      <c r="B389" s="41"/>
      <c r="C389" s="47"/>
      <c r="D389" s="77"/>
      <c r="E389" s="46"/>
      <c r="F389" s="43"/>
      <c r="G389" s="51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</row>
    <row r="390" spans="2:25" x14ac:dyDescent="0.25">
      <c r="B390" s="41"/>
      <c r="C390" s="47"/>
      <c r="D390" s="77"/>
      <c r="E390" s="46"/>
      <c r="F390" s="43"/>
      <c r="G390" s="51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</row>
    <row r="391" spans="2:25" x14ac:dyDescent="0.25">
      <c r="B391" s="41"/>
      <c r="C391" s="47"/>
      <c r="D391" s="77"/>
      <c r="E391" s="46"/>
      <c r="F391" s="43"/>
      <c r="G391" s="51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</row>
    <row r="392" spans="2:25" x14ac:dyDescent="0.25">
      <c r="B392" s="41"/>
      <c r="C392" s="47"/>
      <c r="D392" s="77"/>
      <c r="E392" s="46"/>
      <c r="F392" s="43"/>
      <c r="G392" s="51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</row>
    <row r="393" spans="2:25" x14ac:dyDescent="0.25">
      <c r="B393" s="41"/>
      <c r="C393" s="47"/>
      <c r="D393" s="77"/>
      <c r="E393" s="46"/>
      <c r="F393" s="43"/>
      <c r="G393" s="51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</row>
    <row r="394" spans="2:25" x14ac:dyDescent="0.25">
      <c r="B394" s="41"/>
      <c r="C394" s="47"/>
      <c r="D394" s="77"/>
      <c r="E394" s="46"/>
      <c r="F394" s="43"/>
      <c r="G394" s="51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</row>
    <row r="395" spans="2:25" x14ac:dyDescent="0.25">
      <c r="B395" s="41"/>
      <c r="C395" s="47"/>
      <c r="D395" s="77"/>
      <c r="E395" s="46"/>
      <c r="F395" s="43"/>
      <c r="G395" s="51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</row>
    <row r="396" spans="2:25" x14ac:dyDescent="0.25">
      <c r="B396" s="41"/>
      <c r="C396" s="47"/>
      <c r="D396" s="77"/>
      <c r="E396" s="46"/>
      <c r="F396" s="43"/>
      <c r="G396" s="51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</row>
    <row r="397" spans="2:25" x14ac:dyDescent="0.25">
      <c r="B397" s="41"/>
      <c r="C397" s="47"/>
      <c r="D397" s="77"/>
      <c r="E397" s="46"/>
      <c r="F397" s="43"/>
      <c r="G397" s="51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</row>
    <row r="398" spans="2:25" x14ac:dyDescent="0.25">
      <c r="B398" s="41"/>
      <c r="C398" s="47"/>
      <c r="D398" s="77"/>
      <c r="E398" s="46"/>
      <c r="F398" s="43"/>
      <c r="G398" s="51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</row>
    <row r="399" spans="2:25" x14ac:dyDescent="0.25">
      <c r="B399" s="41"/>
      <c r="C399" s="47"/>
      <c r="D399" s="77"/>
      <c r="E399" s="46"/>
      <c r="F399" s="43"/>
      <c r="G399" s="51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</row>
    <row r="400" spans="2:25" x14ac:dyDescent="0.25">
      <c r="B400" s="41"/>
      <c r="C400" s="47"/>
      <c r="D400" s="77"/>
      <c r="E400" s="46"/>
      <c r="F400" s="43"/>
      <c r="G400" s="51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</row>
    <row r="401" spans="2:25" x14ac:dyDescent="0.25">
      <c r="B401" s="41"/>
      <c r="C401" s="47"/>
      <c r="D401" s="77"/>
      <c r="E401" s="46"/>
      <c r="F401" s="43"/>
      <c r="G401" s="51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</row>
    <row r="402" spans="2:25" x14ac:dyDescent="0.25">
      <c r="B402" s="41"/>
      <c r="C402" s="47"/>
      <c r="D402" s="77"/>
      <c r="E402" s="46"/>
      <c r="F402" s="43"/>
      <c r="G402" s="51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</row>
    <row r="403" spans="2:25" x14ac:dyDescent="0.25">
      <c r="B403" s="41"/>
      <c r="C403" s="47"/>
      <c r="D403" s="77"/>
      <c r="E403" s="46"/>
      <c r="F403" s="43"/>
      <c r="G403" s="51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</row>
    <row r="404" spans="2:25" x14ac:dyDescent="0.25">
      <c r="B404" s="41"/>
      <c r="C404" s="47"/>
      <c r="D404" s="77"/>
      <c r="E404" s="46"/>
      <c r="F404" s="43"/>
      <c r="G404" s="51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</row>
    <row r="405" spans="2:25" x14ac:dyDescent="0.25">
      <c r="B405" s="41"/>
      <c r="C405" s="47"/>
      <c r="D405" s="77"/>
      <c r="E405" s="46"/>
      <c r="F405" s="43"/>
      <c r="G405" s="51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</row>
    <row r="406" spans="2:25" x14ac:dyDescent="0.25">
      <c r="B406" s="41"/>
      <c r="C406" s="47"/>
      <c r="D406" s="77"/>
      <c r="E406" s="46"/>
      <c r="F406" s="43"/>
      <c r="G406" s="51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</row>
    <row r="407" spans="2:25" x14ac:dyDescent="0.25">
      <c r="B407" s="41"/>
      <c r="C407" s="47"/>
      <c r="D407" s="77"/>
      <c r="E407" s="46"/>
      <c r="F407" s="43"/>
      <c r="G407" s="51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</row>
    <row r="408" spans="2:25" x14ac:dyDescent="0.25">
      <c r="B408" s="41"/>
      <c r="C408" s="47"/>
      <c r="D408" s="77"/>
      <c r="E408" s="46"/>
      <c r="F408" s="43"/>
      <c r="G408" s="51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</row>
    <row r="409" spans="2:25" x14ac:dyDescent="0.25">
      <c r="B409" s="41"/>
      <c r="C409" s="47"/>
      <c r="D409" s="77"/>
      <c r="E409" s="46"/>
      <c r="F409" s="43"/>
      <c r="G409" s="51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</row>
    <row r="410" spans="2:25" x14ac:dyDescent="0.25">
      <c r="B410" s="41"/>
      <c r="C410" s="47"/>
      <c r="D410" s="77"/>
      <c r="E410" s="46"/>
      <c r="F410" s="43"/>
      <c r="G410" s="51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</row>
    <row r="411" spans="2:25" x14ac:dyDescent="0.25">
      <c r="B411" s="41"/>
      <c r="C411" s="47"/>
      <c r="D411" s="77"/>
      <c r="E411" s="46"/>
      <c r="F411" s="43"/>
      <c r="G411" s="51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</row>
    <row r="412" spans="2:25" x14ac:dyDescent="0.25">
      <c r="B412" s="41"/>
      <c r="C412" s="47"/>
      <c r="D412" s="77"/>
      <c r="E412" s="46"/>
      <c r="F412" s="43"/>
      <c r="G412" s="51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</row>
    <row r="413" spans="2:25" x14ac:dyDescent="0.25">
      <c r="B413" s="41"/>
      <c r="C413" s="47"/>
      <c r="D413" s="77"/>
      <c r="E413" s="46"/>
      <c r="F413" s="43"/>
      <c r="G413" s="51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</row>
    <row r="414" spans="2:25" x14ac:dyDescent="0.25">
      <c r="B414" s="41"/>
      <c r="C414" s="47"/>
      <c r="D414" s="77"/>
      <c r="E414" s="46"/>
      <c r="F414" s="43"/>
      <c r="G414" s="51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</row>
    <row r="415" spans="2:25" x14ac:dyDescent="0.25">
      <c r="B415" s="41"/>
      <c r="C415" s="47"/>
      <c r="D415" s="77"/>
      <c r="E415" s="46"/>
      <c r="F415" s="43"/>
      <c r="G415" s="51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</row>
    <row r="416" spans="2:25" x14ac:dyDescent="0.25">
      <c r="B416" s="41"/>
      <c r="C416" s="47"/>
      <c r="D416" s="77"/>
      <c r="E416" s="46"/>
      <c r="F416" s="43"/>
      <c r="G416" s="51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</row>
    <row r="417" spans="2:25" x14ac:dyDescent="0.25">
      <c r="B417" s="41"/>
      <c r="C417" s="47"/>
      <c r="D417" s="77"/>
      <c r="E417" s="46"/>
      <c r="F417" s="43"/>
      <c r="G417" s="51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</row>
    <row r="418" spans="2:25" x14ac:dyDescent="0.25">
      <c r="B418" s="41"/>
      <c r="C418" s="47"/>
      <c r="D418" s="77"/>
      <c r="E418" s="46"/>
      <c r="F418" s="43"/>
      <c r="G418" s="51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</row>
    <row r="419" spans="2:25" x14ac:dyDescent="0.25">
      <c r="B419" s="41"/>
      <c r="C419" s="47"/>
      <c r="D419" s="77"/>
      <c r="E419" s="46"/>
      <c r="F419" s="43"/>
      <c r="G419" s="51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</row>
    <row r="420" spans="2:25" x14ac:dyDescent="0.25">
      <c r="B420" s="41"/>
      <c r="C420" s="47"/>
      <c r="D420" s="77"/>
      <c r="E420" s="46"/>
      <c r="F420" s="43"/>
      <c r="G420" s="51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</row>
    <row r="421" spans="2:25" x14ac:dyDescent="0.25">
      <c r="B421" s="41"/>
      <c r="C421" s="47"/>
      <c r="D421" s="77"/>
      <c r="E421" s="46"/>
      <c r="F421" s="43"/>
      <c r="G421" s="51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</row>
    <row r="422" spans="2:25" x14ac:dyDescent="0.25">
      <c r="B422" s="41"/>
      <c r="C422" s="47"/>
      <c r="D422" s="77"/>
      <c r="E422" s="46"/>
      <c r="F422" s="43"/>
      <c r="G422" s="51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</row>
    <row r="423" spans="2:25" x14ac:dyDescent="0.25">
      <c r="B423" s="41"/>
      <c r="C423" s="47"/>
      <c r="D423" s="77"/>
      <c r="E423" s="46"/>
      <c r="F423" s="43"/>
      <c r="G423" s="51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</row>
    <row r="424" spans="2:25" x14ac:dyDescent="0.25">
      <c r="B424" s="41"/>
      <c r="C424" s="47"/>
      <c r="D424" s="77"/>
      <c r="E424" s="46"/>
      <c r="F424" s="43"/>
      <c r="G424" s="51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</row>
    <row r="425" spans="2:25" x14ac:dyDescent="0.25">
      <c r="B425" s="41"/>
      <c r="C425" s="47"/>
      <c r="D425" s="77"/>
      <c r="E425" s="46"/>
      <c r="F425" s="43"/>
      <c r="G425" s="51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</row>
    <row r="426" spans="2:25" x14ac:dyDescent="0.25">
      <c r="B426" s="41"/>
      <c r="C426" s="47"/>
      <c r="D426" s="77"/>
      <c r="E426" s="46"/>
      <c r="F426" s="43"/>
      <c r="G426" s="51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</row>
    <row r="427" spans="2:25" x14ac:dyDescent="0.25">
      <c r="B427" s="41"/>
      <c r="C427" s="47"/>
      <c r="D427" s="77"/>
      <c r="E427" s="46"/>
      <c r="F427" s="43"/>
      <c r="G427" s="51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</row>
    <row r="428" spans="2:25" x14ac:dyDescent="0.25">
      <c r="B428" s="41"/>
      <c r="C428" s="47"/>
      <c r="D428" s="77"/>
      <c r="E428" s="46"/>
      <c r="F428" s="43"/>
      <c r="G428" s="51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</row>
    <row r="429" spans="2:25" x14ac:dyDescent="0.25">
      <c r="B429" s="41"/>
      <c r="C429" s="47"/>
      <c r="D429" s="77"/>
      <c r="E429" s="46"/>
      <c r="F429" s="43"/>
      <c r="G429" s="51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</row>
    <row r="430" spans="2:25" x14ac:dyDescent="0.25">
      <c r="B430" s="41"/>
      <c r="C430" s="47"/>
      <c r="D430" s="77"/>
      <c r="E430" s="46"/>
      <c r="F430" s="43"/>
      <c r="G430" s="51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</row>
    <row r="431" spans="2:25" x14ac:dyDescent="0.25">
      <c r="B431" s="41"/>
      <c r="C431" s="47"/>
      <c r="D431" s="77"/>
      <c r="E431" s="46"/>
      <c r="F431" s="43"/>
      <c r="G431" s="51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</row>
    <row r="432" spans="2:25" x14ac:dyDescent="0.25">
      <c r="B432" s="41"/>
      <c r="C432" s="47"/>
      <c r="D432" s="77"/>
      <c r="E432" s="46"/>
      <c r="F432" s="43"/>
      <c r="G432" s="51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</row>
    <row r="433" spans="2:25" x14ac:dyDescent="0.25">
      <c r="B433" s="41"/>
      <c r="C433" s="47"/>
      <c r="D433" s="77"/>
      <c r="E433" s="46"/>
      <c r="F433" s="43"/>
      <c r="G433" s="51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</row>
    <row r="434" spans="2:25" x14ac:dyDescent="0.25">
      <c r="B434" s="41"/>
      <c r="C434" s="47"/>
      <c r="D434" s="77"/>
      <c r="E434" s="46"/>
      <c r="F434" s="43"/>
      <c r="G434" s="51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</row>
    <row r="435" spans="2:25" x14ac:dyDescent="0.25">
      <c r="B435" s="41"/>
      <c r="C435" s="47"/>
      <c r="D435" s="77"/>
      <c r="E435" s="46"/>
      <c r="F435" s="43"/>
      <c r="G435" s="51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</row>
    <row r="436" spans="2:25" x14ac:dyDescent="0.25">
      <c r="B436" s="41"/>
      <c r="C436" s="47"/>
      <c r="D436" s="77"/>
      <c r="E436" s="46"/>
      <c r="F436" s="43"/>
      <c r="G436" s="51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</row>
    <row r="437" spans="2:25" x14ac:dyDescent="0.25">
      <c r="B437" s="41"/>
      <c r="C437" s="47"/>
      <c r="D437" s="77"/>
      <c r="E437" s="46"/>
      <c r="F437" s="43"/>
      <c r="G437" s="51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</row>
    <row r="438" spans="2:25" x14ac:dyDescent="0.25">
      <c r="B438" s="41"/>
      <c r="C438" s="47"/>
      <c r="D438" s="77"/>
      <c r="E438" s="46"/>
      <c r="F438" s="43"/>
      <c r="G438" s="51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</row>
    <row r="439" spans="2:25" x14ac:dyDescent="0.25">
      <c r="B439" s="41"/>
      <c r="C439" s="47"/>
      <c r="D439" s="77"/>
      <c r="E439" s="46"/>
      <c r="F439" s="43"/>
      <c r="G439" s="51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</row>
    <row r="440" spans="2:25" x14ac:dyDescent="0.25">
      <c r="B440" s="41"/>
      <c r="C440" s="47"/>
      <c r="D440" s="77"/>
      <c r="E440" s="46"/>
      <c r="F440" s="43"/>
      <c r="G440" s="51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</row>
    <row r="441" spans="2:25" x14ac:dyDescent="0.25">
      <c r="B441" s="41"/>
      <c r="C441" s="47"/>
      <c r="D441" s="77"/>
      <c r="E441" s="46"/>
      <c r="F441" s="43"/>
      <c r="G441" s="51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</row>
    <row r="442" spans="2:25" x14ac:dyDescent="0.25">
      <c r="B442" s="41"/>
      <c r="C442" s="47"/>
      <c r="D442" s="77"/>
      <c r="E442" s="46"/>
      <c r="F442" s="43"/>
      <c r="G442" s="51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</row>
    <row r="443" spans="2:25" x14ac:dyDescent="0.25">
      <c r="B443" s="41"/>
      <c r="C443" s="47"/>
      <c r="D443" s="77"/>
      <c r="E443" s="46"/>
      <c r="F443" s="43"/>
      <c r="G443" s="51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</row>
    <row r="444" spans="2:25" x14ac:dyDescent="0.25">
      <c r="B444" s="41"/>
      <c r="C444" s="47"/>
      <c r="D444" s="77"/>
      <c r="E444" s="46"/>
      <c r="F444" s="43"/>
      <c r="G444" s="51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</row>
    <row r="445" spans="2:25" x14ac:dyDescent="0.25">
      <c r="B445" s="41"/>
      <c r="C445" s="47"/>
      <c r="D445" s="77"/>
      <c r="E445" s="46"/>
      <c r="F445" s="43"/>
      <c r="G445" s="51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</row>
    <row r="446" spans="2:25" x14ac:dyDescent="0.25">
      <c r="B446" s="41"/>
      <c r="C446" s="47"/>
      <c r="D446" s="77"/>
      <c r="E446" s="46"/>
      <c r="F446" s="43"/>
      <c r="G446" s="51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</row>
    <row r="447" spans="2:25" x14ac:dyDescent="0.25">
      <c r="B447" s="41"/>
      <c r="C447" s="47"/>
      <c r="D447" s="77"/>
      <c r="E447" s="46"/>
      <c r="F447" s="43"/>
      <c r="G447" s="51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</row>
    <row r="448" spans="2:25" x14ac:dyDescent="0.25">
      <c r="B448" s="41"/>
      <c r="C448" s="47"/>
      <c r="D448" s="77"/>
      <c r="E448" s="46"/>
      <c r="F448" s="43"/>
      <c r="G448" s="51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</row>
    <row r="449" spans="2:25" x14ac:dyDescent="0.25">
      <c r="B449" s="41"/>
      <c r="C449" s="47"/>
      <c r="D449" s="77"/>
      <c r="E449" s="46"/>
      <c r="F449" s="43"/>
      <c r="G449" s="51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</row>
    <row r="450" spans="2:25" x14ac:dyDescent="0.25">
      <c r="B450" s="41"/>
      <c r="C450" s="47"/>
      <c r="D450" s="77"/>
      <c r="E450" s="46"/>
      <c r="F450" s="43"/>
      <c r="G450" s="51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</row>
    <row r="451" spans="2:25" x14ac:dyDescent="0.25">
      <c r="B451" s="41"/>
      <c r="C451" s="47"/>
      <c r="D451" s="77"/>
      <c r="E451" s="46"/>
      <c r="F451" s="43"/>
      <c r="G451" s="51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</row>
    <row r="452" spans="2:25" x14ac:dyDescent="0.25">
      <c r="B452" s="41"/>
      <c r="C452" s="47"/>
      <c r="D452" s="77"/>
      <c r="E452" s="46"/>
      <c r="F452" s="43"/>
      <c r="G452" s="51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</row>
    <row r="453" spans="2:25" x14ac:dyDescent="0.25">
      <c r="B453" s="41"/>
      <c r="C453" s="47"/>
      <c r="D453" s="77"/>
      <c r="E453" s="46"/>
      <c r="F453" s="43"/>
      <c r="G453" s="51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</row>
    <row r="454" spans="2:25" x14ac:dyDescent="0.25">
      <c r="B454" s="41"/>
      <c r="C454" s="47"/>
      <c r="D454" s="77"/>
      <c r="E454" s="46"/>
      <c r="F454" s="43"/>
      <c r="G454" s="51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</row>
    <row r="455" spans="2:25" x14ac:dyDescent="0.25">
      <c r="B455" s="41"/>
      <c r="C455" s="47"/>
      <c r="D455" s="77"/>
      <c r="E455" s="46"/>
      <c r="F455" s="43"/>
      <c r="G455" s="51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</row>
    <row r="456" spans="2:25" x14ac:dyDescent="0.25">
      <c r="B456" s="41"/>
      <c r="C456" s="47"/>
      <c r="D456" s="77"/>
      <c r="E456" s="46"/>
      <c r="F456" s="43"/>
      <c r="G456" s="51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</row>
    <row r="457" spans="2:25" x14ac:dyDescent="0.25">
      <c r="B457" s="41"/>
      <c r="C457" s="47"/>
      <c r="D457" s="77"/>
      <c r="E457" s="46"/>
      <c r="F457" s="43"/>
      <c r="G457" s="51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</row>
    <row r="458" spans="2:25" x14ac:dyDescent="0.25">
      <c r="B458" s="41"/>
      <c r="C458" s="47"/>
      <c r="D458" s="77"/>
      <c r="E458" s="46"/>
      <c r="F458" s="43"/>
      <c r="G458" s="51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</row>
    <row r="459" spans="2:25" x14ac:dyDescent="0.25">
      <c r="B459" s="41"/>
      <c r="C459" s="47"/>
      <c r="D459" s="77"/>
      <c r="E459" s="46"/>
      <c r="F459" s="43"/>
      <c r="G459" s="51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</row>
    <row r="460" spans="2:25" x14ac:dyDescent="0.25">
      <c r="B460" s="41"/>
      <c r="C460" s="47"/>
      <c r="D460" s="77"/>
      <c r="E460" s="46"/>
      <c r="F460" s="43"/>
      <c r="G460" s="51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</row>
    <row r="461" spans="2:25" x14ac:dyDescent="0.25">
      <c r="B461" s="41"/>
      <c r="C461" s="47"/>
      <c r="D461" s="77"/>
      <c r="E461" s="46"/>
      <c r="F461" s="43"/>
      <c r="G461" s="51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</row>
    <row r="462" spans="2:25" x14ac:dyDescent="0.25">
      <c r="B462" s="41"/>
      <c r="C462" s="47"/>
      <c r="D462" s="77"/>
      <c r="E462" s="46"/>
      <c r="F462" s="43"/>
      <c r="G462" s="51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</row>
    <row r="463" spans="2:25" x14ac:dyDescent="0.25">
      <c r="B463" s="41"/>
      <c r="C463" s="47"/>
      <c r="D463" s="77"/>
      <c r="E463" s="46"/>
      <c r="F463" s="43"/>
      <c r="G463" s="51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</row>
    <row r="464" spans="2:25" x14ac:dyDescent="0.25">
      <c r="B464" s="41"/>
      <c r="C464" s="47"/>
      <c r="D464" s="77"/>
      <c r="E464" s="46"/>
      <c r="F464" s="43"/>
      <c r="G464" s="51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</row>
    <row r="465" spans="2:25" x14ac:dyDescent="0.25">
      <c r="B465" s="41"/>
      <c r="C465" s="47"/>
      <c r="D465" s="77"/>
      <c r="E465" s="46"/>
      <c r="F465" s="43"/>
      <c r="G465" s="51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</row>
    <row r="466" spans="2:25" x14ac:dyDescent="0.25">
      <c r="B466" s="41"/>
      <c r="C466" s="47"/>
      <c r="D466" s="77"/>
      <c r="E466" s="46"/>
      <c r="F466" s="43"/>
      <c r="G466" s="51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</row>
    <row r="467" spans="2:25" x14ac:dyDescent="0.25">
      <c r="B467" s="41"/>
      <c r="C467" s="47"/>
      <c r="D467" s="77"/>
      <c r="E467" s="46"/>
      <c r="F467" s="43"/>
      <c r="G467" s="51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</row>
    <row r="468" spans="2:25" x14ac:dyDescent="0.25">
      <c r="B468" s="41"/>
      <c r="C468" s="47"/>
      <c r="D468" s="77"/>
      <c r="E468" s="46"/>
      <c r="F468" s="43"/>
      <c r="G468" s="51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</row>
    <row r="469" spans="2:25" x14ac:dyDescent="0.25">
      <c r="B469" s="41"/>
      <c r="C469" s="47"/>
      <c r="D469" s="77"/>
      <c r="E469" s="46"/>
      <c r="F469" s="43"/>
      <c r="G469" s="51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</row>
    <row r="470" spans="2:25" x14ac:dyDescent="0.25">
      <c r="B470" s="41"/>
      <c r="C470" s="47"/>
      <c r="D470" s="77"/>
      <c r="E470" s="46"/>
      <c r="F470" s="43"/>
      <c r="G470" s="51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</row>
    <row r="471" spans="2:25" x14ac:dyDescent="0.25">
      <c r="B471" s="41"/>
      <c r="C471" s="47"/>
      <c r="D471" s="77"/>
      <c r="E471" s="46"/>
      <c r="F471" s="43"/>
      <c r="G471" s="51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</row>
    <row r="472" spans="2:25" x14ac:dyDescent="0.25">
      <c r="B472" s="41"/>
      <c r="C472" s="47"/>
      <c r="D472" s="77"/>
      <c r="E472" s="46"/>
      <c r="F472" s="43"/>
      <c r="G472" s="51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</row>
    <row r="473" spans="2:25" x14ac:dyDescent="0.25">
      <c r="B473" s="41"/>
      <c r="C473" s="47"/>
      <c r="D473" s="77"/>
      <c r="E473" s="46"/>
      <c r="F473" s="43"/>
      <c r="G473" s="51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</row>
    <row r="474" spans="2:25" x14ac:dyDescent="0.25">
      <c r="B474" s="41"/>
      <c r="C474" s="47"/>
      <c r="D474" s="77"/>
      <c r="E474" s="46"/>
      <c r="F474" s="43"/>
      <c r="G474" s="51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</row>
    <row r="475" spans="2:25" x14ac:dyDescent="0.25">
      <c r="B475" s="41"/>
      <c r="C475" s="47"/>
      <c r="D475" s="77"/>
      <c r="E475" s="46"/>
      <c r="F475" s="43"/>
      <c r="G475" s="51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</row>
    <row r="476" spans="2:25" x14ac:dyDescent="0.25">
      <c r="B476" s="41"/>
      <c r="C476" s="47"/>
      <c r="D476" s="77"/>
      <c r="E476" s="46"/>
      <c r="F476" s="43"/>
      <c r="G476" s="51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</row>
    <row r="477" spans="2:25" x14ac:dyDescent="0.25">
      <c r="B477" s="41"/>
      <c r="C477" s="47"/>
      <c r="D477" s="77"/>
      <c r="E477" s="46"/>
      <c r="F477" s="43"/>
      <c r="G477" s="51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</row>
    <row r="478" spans="2:25" x14ac:dyDescent="0.25">
      <c r="B478" s="41"/>
      <c r="C478" s="47"/>
      <c r="D478" s="77"/>
      <c r="E478" s="46"/>
      <c r="F478" s="43"/>
      <c r="G478" s="51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</row>
    <row r="479" spans="2:25" x14ac:dyDescent="0.25">
      <c r="B479" s="41"/>
      <c r="C479" s="47"/>
      <c r="D479" s="77"/>
      <c r="E479" s="46"/>
      <c r="F479" s="43"/>
      <c r="G479" s="51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</row>
    <row r="480" spans="2:25" x14ac:dyDescent="0.25">
      <c r="B480" s="41"/>
      <c r="C480" s="47"/>
      <c r="D480" s="77"/>
      <c r="E480" s="46"/>
      <c r="F480" s="43"/>
      <c r="G480" s="51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</row>
    <row r="481" spans="2:25" x14ac:dyDescent="0.25">
      <c r="B481" s="41"/>
      <c r="C481" s="47"/>
      <c r="D481" s="77"/>
      <c r="E481" s="46"/>
      <c r="F481" s="43"/>
      <c r="G481" s="51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</row>
    <row r="482" spans="2:25" x14ac:dyDescent="0.25">
      <c r="B482" s="41"/>
      <c r="C482" s="47"/>
      <c r="D482" s="77"/>
      <c r="E482" s="46"/>
      <c r="F482" s="43"/>
      <c r="G482" s="51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</row>
    <row r="483" spans="2:25" x14ac:dyDescent="0.25">
      <c r="B483" s="41"/>
      <c r="C483" s="47"/>
      <c r="D483" s="77"/>
      <c r="E483" s="46"/>
      <c r="F483" s="43"/>
      <c r="G483" s="51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</row>
    <row r="484" spans="2:25" x14ac:dyDescent="0.25">
      <c r="B484" s="41"/>
      <c r="C484" s="47"/>
      <c r="D484" s="77"/>
      <c r="E484" s="46"/>
      <c r="F484" s="43"/>
      <c r="G484" s="51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</row>
    <row r="485" spans="2:25" x14ac:dyDescent="0.25">
      <c r="B485" s="41"/>
      <c r="C485" s="47"/>
      <c r="D485" s="77"/>
      <c r="E485" s="46"/>
      <c r="F485" s="43"/>
      <c r="G485" s="51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</row>
    <row r="486" spans="2:25" x14ac:dyDescent="0.25">
      <c r="B486" s="41"/>
      <c r="C486" s="47"/>
      <c r="D486" s="77"/>
      <c r="E486" s="46"/>
      <c r="F486" s="43"/>
      <c r="G486" s="51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</row>
    <row r="487" spans="2:25" x14ac:dyDescent="0.25">
      <c r="B487" s="41"/>
      <c r="C487" s="47"/>
      <c r="D487" s="77"/>
      <c r="E487" s="46"/>
      <c r="F487" s="43"/>
      <c r="G487" s="51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</row>
    <row r="488" spans="2:25" x14ac:dyDescent="0.25">
      <c r="B488" s="41"/>
      <c r="C488" s="47"/>
      <c r="D488" s="77"/>
      <c r="E488" s="46"/>
      <c r="F488" s="43"/>
      <c r="G488" s="51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</row>
    <row r="489" spans="2:25" x14ac:dyDescent="0.25">
      <c r="B489" s="41"/>
      <c r="C489" s="47"/>
      <c r="D489" s="77"/>
      <c r="E489" s="46"/>
      <c r="F489" s="43"/>
      <c r="G489" s="51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</row>
    <row r="490" spans="2:25" x14ac:dyDescent="0.25">
      <c r="B490" s="41"/>
      <c r="C490" s="47"/>
      <c r="D490" s="77"/>
      <c r="E490" s="46"/>
      <c r="F490" s="43"/>
      <c r="G490" s="51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</row>
    <row r="491" spans="2:25" x14ac:dyDescent="0.25">
      <c r="B491" s="41"/>
      <c r="C491" s="47"/>
      <c r="D491" s="77"/>
      <c r="E491" s="46"/>
      <c r="F491" s="43"/>
      <c r="G491" s="51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</row>
    <row r="492" spans="2:25" x14ac:dyDescent="0.25">
      <c r="B492" s="41"/>
      <c r="C492" s="47"/>
      <c r="D492" s="77"/>
      <c r="E492" s="46"/>
      <c r="F492" s="43"/>
      <c r="G492" s="51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</row>
    <row r="493" spans="2:25" x14ac:dyDescent="0.25">
      <c r="B493" s="41"/>
      <c r="C493" s="47"/>
      <c r="D493" s="77"/>
      <c r="E493" s="46"/>
      <c r="F493" s="43"/>
      <c r="G493" s="51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</row>
    <row r="494" spans="2:25" x14ac:dyDescent="0.25">
      <c r="B494" s="41"/>
      <c r="C494" s="47"/>
      <c r="D494" s="77"/>
      <c r="E494" s="46"/>
      <c r="F494" s="43"/>
      <c r="G494" s="51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</row>
    <row r="495" spans="2:25" x14ac:dyDescent="0.25">
      <c r="B495" s="41"/>
      <c r="C495" s="47"/>
      <c r="D495" s="77"/>
      <c r="E495" s="46"/>
      <c r="F495" s="43"/>
      <c r="G495" s="51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</row>
    <row r="496" spans="2:25" x14ac:dyDescent="0.25">
      <c r="B496" s="41"/>
      <c r="C496" s="47"/>
      <c r="D496" s="77"/>
      <c r="E496" s="46"/>
      <c r="F496" s="43"/>
      <c r="G496" s="51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</row>
    <row r="497" spans="2:25" x14ac:dyDescent="0.25">
      <c r="B497" s="41"/>
      <c r="C497" s="47"/>
      <c r="D497" s="77"/>
      <c r="E497" s="46"/>
      <c r="F497" s="43"/>
      <c r="G497" s="51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</row>
    <row r="498" spans="2:25" x14ac:dyDescent="0.25">
      <c r="B498" s="41"/>
      <c r="C498" s="47"/>
      <c r="D498" s="77"/>
      <c r="E498" s="46"/>
      <c r="F498" s="43"/>
      <c r="G498" s="51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</row>
    <row r="499" spans="2:25" x14ac:dyDescent="0.25">
      <c r="B499" s="41"/>
      <c r="C499" s="47"/>
      <c r="D499" s="77"/>
      <c r="E499" s="46"/>
      <c r="F499" s="43"/>
      <c r="G499" s="51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</row>
    <row r="500" spans="2:25" x14ac:dyDescent="0.25">
      <c r="B500" s="41"/>
      <c r="C500" s="47"/>
      <c r="D500" s="77"/>
      <c r="E500" s="46"/>
      <c r="F500" s="43"/>
      <c r="G500" s="51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</row>
    <row r="501" spans="2:25" x14ac:dyDescent="0.25">
      <c r="B501" s="41"/>
      <c r="C501" s="47"/>
      <c r="D501" s="77"/>
      <c r="E501" s="46"/>
      <c r="F501" s="43"/>
      <c r="G501" s="51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</row>
    <row r="502" spans="2:25" x14ac:dyDescent="0.25">
      <c r="B502" s="41"/>
      <c r="C502" s="47"/>
      <c r="D502" s="77"/>
      <c r="E502" s="46"/>
      <c r="F502" s="43"/>
      <c r="G502" s="51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</row>
    <row r="503" spans="2:25" x14ac:dyDescent="0.25">
      <c r="B503" s="41"/>
      <c r="C503" s="47"/>
      <c r="D503" s="77"/>
      <c r="E503" s="46"/>
      <c r="F503" s="43"/>
      <c r="G503" s="51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</row>
    <row r="504" spans="2:25" x14ac:dyDescent="0.25">
      <c r="B504" s="41"/>
      <c r="C504" s="47"/>
      <c r="D504" s="77"/>
      <c r="E504" s="46"/>
      <c r="F504" s="43"/>
      <c r="G504" s="51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</row>
    <row r="505" spans="2:25" x14ac:dyDescent="0.25">
      <c r="B505" s="41"/>
      <c r="C505" s="47"/>
      <c r="D505" s="77"/>
      <c r="E505" s="46"/>
      <c r="F505" s="43"/>
      <c r="G505" s="51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</row>
    <row r="506" spans="2:25" x14ac:dyDescent="0.25">
      <c r="B506" s="41"/>
      <c r="C506" s="47"/>
      <c r="D506" s="77"/>
      <c r="E506" s="46"/>
      <c r="F506" s="43"/>
      <c r="G506" s="51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</row>
    <row r="507" spans="2:25" x14ac:dyDescent="0.25">
      <c r="B507" s="41"/>
      <c r="C507" s="47"/>
      <c r="D507" s="77"/>
      <c r="E507" s="46"/>
      <c r="F507" s="43"/>
      <c r="G507" s="51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</row>
    <row r="508" spans="2:25" x14ac:dyDescent="0.25">
      <c r="B508" s="41"/>
      <c r="C508" s="47"/>
      <c r="D508" s="77"/>
      <c r="E508" s="46"/>
      <c r="F508" s="43"/>
      <c r="G508" s="51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</row>
    <row r="509" spans="2:25" x14ac:dyDescent="0.25">
      <c r="B509" s="41"/>
      <c r="C509" s="47"/>
      <c r="D509" s="77"/>
      <c r="E509" s="46"/>
      <c r="F509" s="43"/>
      <c r="G509" s="51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</row>
    <row r="510" spans="2:25" x14ac:dyDescent="0.25">
      <c r="B510" s="41"/>
      <c r="C510" s="47"/>
      <c r="D510" s="77"/>
      <c r="E510" s="46"/>
      <c r="F510" s="43"/>
      <c r="G510" s="51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</row>
    <row r="511" spans="2:25" x14ac:dyDescent="0.25">
      <c r="B511" s="41"/>
      <c r="C511" s="47"/>
      <c r="D511" s="77"/>
      <c r="E511" s="46"/>
      <c r="F511" s="43"/>
      <c r="G511" s="51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</row>
    <row r="512" spans="2:25" x14ac:dyDescent="0.25">
      <c r="B512" s="41"/>
      <c r="C512" s="47"/>
      <c r="D512" s="77"/>
      <c r="E512" s="46"/>
      <c r="F512" s="43"/>
      <c r="G512" s="51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</row>
    <row r="513" spans="2:25" x14ac:dyDescent="0.25">
      <c r="B513" s="41"/>
      <c r="C513" s="47"/>
      <c r="D513" s="77"/>
      <c r="E513" s="46"/>
      <c r="F513" s="43"/>
      <c r="G513" s="51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</row>
    <row r="514" spans="2:25" x14ac:dyDescent="0.25">
      <c r="B514" s="41"/>
      <c r="C514" s="47"/>
      <c r="D514" s="77"/>
      <c r="E514" s="46"/>
      <c r="F514" s="43"/>
      <c r="G514" s="51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</row>
    <row r="515" spans="2:25" x14ac:dyDescent="0.25">
      <c r="B515" s="41"/>
      <c r="C515" s="47"/>
      <c r="D515" s="77"/>
      <c r="E515" s="46"/>
      <c r="F515" s="43"/>
      <c r="G515" s="51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</row>
    <row r="516" spans="2:25" x14ac:dyDescent="0.25">
      <c r="B516" s="41"/>
      <c r="C516" s="47"/>
      <c r="D516" s="77"/>
      <c r="E516" s="46"/>
      <c r="F516" s="43"/>
      <c r="G516" s="51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</row>
    <row r="517" spans="2:25" x14ac:dyDescent="0.25">
      <c r="B517" s="41"/>
      <c r="C517" s="47"/>
      <c r="D517" s="77"/>
      <c r="E517" s="46"/>
      <c r="F517" s="43"/>
      <c r="G517" s="51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</row>
    <row r="518" spans="2:25" x14ac:dyDescent="0.25">
      <c r="B518" s="41"/>
      <c r="C518" s="47"/>
      <c r="D518" s="77"/>
      <c r="E518" s="46"/>
      <c r="F518" s="43"/>
      <c r="G518" s="51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</row>
    <row r="519" spans="2:25" x14ac:dyDescent="0.25">
      <c r="B519" s="41"/>
      <c r="C519" s="47"/>
      <c r="D519" s="77"/>
      <c r="E519" s="46"/>
      <c r="F519" s="43"/>
      <c r="G519" s="51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</row>
    <row r="520" spans="2:25" x14ac:dyDescent="0.25">
      <c r="B520" s="41"/>
      <c r="C520" s="47"/>
      <c r="D520" s="77"/>
      <c r="E520" s="46"/>
      <c r="F520" s="43"/>
      <c r="G520" s="51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</row>
    <row r="521" spans="2:25" x14ac:dyDescent="0.25">
      <c r="B521" s="41"/>
      <c r="C521" s="47"/>
      <c r="D521" s="77"/>
      <c r="E521" s="46"/>
      <c r="F521" s="43"/>
      <c r="G521" s="51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</row>
    <row r="522" spans="2:25" x14ac:dyDescent="0.25">
      <c r="B522" s="41"/>
      <c r="C522" s="47"/>
      <c r="D522" s="77"/>
      <c r="E522" s="46"/>
      <c r="F522" s="43"/>
      <c r="G522" s="51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</row>
  </sheetData>
  <mergeCells count="2">
    <mergeCell ref="AM1:AM2"/>
    <mergeCell ref="D1:D2"/>
  </mergeCells>
  <printOptions gridLines="1"/>
  <pageMargins left="0.11811023622047245" right="0.11811023622047245" top="0.74803149606299213" bottom="0.74803149606299213" header="0.31496062992125984" footer="0.31496062992125984"/>
  <pageSetup paperSize="9" scale="74" fitToWidth="2" fitToHeight="2" orientation="landscape" r:id="rId1"/>
  <ignoredErrors>
    <ignoredError sqref="K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7A82-308A-4A7E-9612-653470385190}">
  <dimension ref="A1:H11"/>
  <sheetViews>
    <sheetView workbookViewId="0">
      <selection activeCell="G12" sqref="G12"/>
    </sheetView>
  </sheetViews>
  <sheetFormatPr defaultColWidth="9.109375" defaultRowHeight="13.8" x14ac:dyDescent="0.25"/>
  <cols>
    <col min="1" max="1" width="12.109375" style="5" bestFit="1" customWidth="1"/>
    <col min="2" max="2" width="7" style="5" customWidth="1"/>
    <col min="3" max="3" width="20" style="5" bestFit="1" customWidth="1"/>
    <col min="4" max="4" width="11.6640625" style="5" bestFit="1" customWidth="1"/>
    <col min="5" max="5" width="12.21875" style="3" bestFit="1" customWidth="1"/>
    <col min="6" max="6" width="11" style="3" bestFit="1" customWidth="1"/>
    <col min="7" max="7" width="10.88671875" style="3" bestFit="1" customWidth="1"/>
    <col min="8" max="8" width="12.88671875" style="3" bestFit="1" customWidth="1"/>
    <col min="9" max="16384" width="9.109375" style="5"/>
  </cols>
  <sheetData>
    <row r="1" spans="1:8" x14ac:dyDescent="0.25">
      <c r="C1" s="117" t="s">
        <v>118</v>
      </c>
    </row>
    <row r="3" spans="1:8" x14ac:dyDescent="0.25">
      <c r="C3" s="118" t="s">
        <v>135</v>
      </c>
    </row>
    <row r="5" spans="1:8" ht="27.6" x14ac:dyDescent="0.25">
      <c r="A5" s="1" t="s">
        <v>5</v>
      </c>
      <c r="B5" s="79" t="s">
        <v>117</v>
      </c>
      <c r="C5" s="79" t="s">
        <v>6</v>
      </c>
      <c r="D5" s="1" t="s">
        <v>23</v>
      </c>
      <c r="E5" s="53" t="s">
        <v>100</v>
      </c>
      <c r="F5" s="71" t="s">
        <v>1</v>
      </c>
      <c r="G5" s="53" t="s">
        <v>125</v>
      </c>
    </row>
    <row r="6" spans="1:8" s="60" customFormat="1" x14ac:dyDescent="0.25">
      <c r="A6" s="60" t="s">
        <v>136</v>
      </c>
      <c r="B6" s="1"/>
      <c r="C6" s="60" t="s">
        <v>127</v>
      </c>
      <c r="D6" s="54"/>
      <c r="E6" s="54">
        <v>2533.9699999999998</v>
      </c>
      <c r="F6" s="54">
        <v>600</v>
      </c>
      <c r="G6" s="54"/>
      <c r="H6" s="54">
        <v>3133.97</v>
      </c>
    </row>
    <row r="7" spans="1:8" x14ac:dyDescent="0.25">
      <c r="A7" s="5" t="s">
        <v>168</v>
      </c>
      <c r="B7" s="1" t="s">
        <v>82</v>
      </c>
      <c r="C7" s="49" t="s">
        <v>69</v>
      </c>
      <c r="D7" s="3"/>
      <c r="G7" s="3">
        <v>17.649999999999999</v>
      </c>
      <c r="H7" s="54">
        <f>H6+G7</f>
        <v>3151.62</v>
      </c>
    </row>
    <row r="8" spans="1:8" x14ac:dyDescent="0.25">
      <c r="A8" s="49" t="s">
        <v>200</v>
      </c>
      <c r="B8" s="1" t="s">
        <v>82</v>
      </c>
      <c r="C8" s="5" t="s">
        <v>69</v>
      </c>
      <c r="D8" s="3"/>
      <c r="G8" s="3">
        <v>21.41</v>
      </c>
      <c r="H8" s="54">
        <f>H7+G8</f>
        <v>3173.0299999999997</v>
      </c>
    </row>
    <row r="9" spans="1:8" x14ac:dyDescent="0.25">
      <c r="A9" s="49" t="s">
        <v>224</v>
      </c>
      <c r="B9" s="1" t="s">
        <v>82</v>
      </c>
      <c r="C9" s="49" t="s">
        <v>69</v>
      </c>
      <c r="D9" s="3"/>
      <c r="G9" s="3">
        <v>21.99</v>
      </c>
      <c r="H9" s="54">
        <f>H8+G9</f>
        <v>3195.0199999999995</v>
      </c>
    </row>
    <row r="10" spans="1:8" x14ac:dyDescent="0.25">
      <c r="A10" s="49" t="s">
        <v>247</v>
      </c>
      <c r="B10" s="1" t="s">
        <v>82</v>
      </c>
      <c r="C10" s="49" t="s">
        <v>69</v>
      </c>
      <c r="D10" s="3"/>
      <c r="G10" s="3">
        <v>21.91</v>
      </c>
      <c r="H10" s="54">
        <f>H9+G10</f>
        <v>3216.9299999999994</v>
      </c>
    </row>
    <row r="11" spans="1:8" x14ac:dyDescent="0.25">
      <c r="A11" s="61" t="s">
        <v>66</v>
      </c>
      <c r="B11" s="61"/>
      <c r="C11" s="61"/>
      <c r="D11" s="54">
        <f>SUM(D6:D10)</f>
        <v>0</v>
      </c>
      <c r="E11" s="54">
        <f>SUM(E6:E10)</f>
        <v>2533.9699999999998</v>
      </c>
      <c r="F11" s="54">
        <f t="shared" ref="F11:G11" si="0">SUM(F6:F10)</f>
        <v>600</v>
      </c>
      <c r="G11" s="54">
        <f t="shared" si="0"/>
        <v>82.96</v>
      </c>
      <c r="H11" s="54">
        <f>SUM(E11+F11+G11)</f>
        <v>3216.93</v>
      </c>
    </row>
  </sheetData>
  <printOptions gridLines="1"/>
  <pageMargins left="0.19685039370078741" right="0.19685039370078741" top="1.1811023622047245" bottom="0.74803149606299213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2"/>
  <sheetViews>
    <sheetView zoomScaleNormal="100" workbookViewId="0">
      <pane ySplit="2" topLeftCell="A30" activePane="bottomLeft" state="frozen"/>
      <selection pane="bottomLeft" activeCell="E39" sqref="E39"/>
    </sheetView>
  </sheetViews>
  <sheetFormatPr defaultColWidth="9.109375" defaultRowHeight="15" x14ac:dyDescent="0.25"/>
  <cols>
    <col min="1" max="1" width="5.33203125" style="103" bestFit="1" customWidth="1"/>
    <col min="2" max="2" width="36.88671875" style="85" customWidth="1"/>
    <col min="3" max="3" width="14.21875" style="103" bestFit="1" customWidth="1"/>
    <col min="4" max="4" width="14.21875" style="86" bestFit="1" customWidth="1"/>
    <col min="5" max="5" width="16.33203125" style="86" customWidth="1"/>
    <col min="6" max="7" width="14.21875" style="86" customWidth="1"/>
    <col min="8" max="8" width="14.21875" style="103" bestFit="1" customWidth="1"/>
    <col min="9" max="9" width="15.6640625" style="85" bestFit="1" customWidth="1"/>
    <col min="10" max="10" width="10.21875" style="114" bestFit="1" customWidth="1"/>
    <col min="11" max="11" width="15.6640625" style="105" bestFit="1" customWidth="1"/>
    <col min="12" max="12" width="11.33203125" style="105" customWidth="1"/>
    <col min="13" max="14" width="9.109375" style="105"/>
    <col min="15" max="20" width="9.109375" style="85"/>
    <col min="21" max="21" width="11.33203125" style="104" bestFit="1" customWidth="1"/>
    <col min="22" max="22" width="10.77734375" style="85" bestFit="1" customWidth="1"/>
    <col min="23" max="23" width="9.109375" style="85"/>
    <col min="24" max="24" width="9.6640625" style="85" bestFit="1" customWidth="1"/>
    <col min="25" max="25" width="9.109375" style="105"/>
    <col min="26" max="16384" width="9.109375" style="85"/>
  </cols>
  <sheetData>
    <row r="1" spans="1:25" ht="15.6" x14ac:dyDescent="0.3">
      <c r="B1" s="89" t="s">
        <v>158</v>
      </c>
      <c r="C1" s="89"/>
      <c r="J1" s="85"/>
      <c r="K1" s="85"/>
      <c r="M1" s="85"/>
    </row>
    <row r="2" spans="1:25" ht="80.400000000000006" customHeight="1" x14ac:dyDescent="0.3">
      <c r="C2" s="91" t="s">
        <v>187</v>
      </c>
      <c r="D2" s="84" t="s">
        <v>243</v>
      </c>
      <c r="E2" s="84" t="s">
        <v>244</v>
      </c>
      <c r="F2" s="84"/>
      <c r="G2" s="84"/>
      <c r="H2" s="91"/>
      <c r="J2" s="85"/>
      <c r="K2" s="85"/>
      <c r="M2" s="85"/>
    </row>
    <row r="3" spans="1:25" ht="15.6" x14ac:dyDescent="0.3">
      <c r="A3" s="17" t="s">
        <v>122</v>
      </c>
      <c r="B3" s="85" t="s">
        <v>31</v>
      </c>
      <c r="C3" s="103">
        <v>33214</v>
      </c>
      <c r="D3" s="86">
        <f>Income!F11</f>
        <v>33214</v>
      </c>
      <c r="J3" s="131"/>
      <c r="K3" s="113"/>
      <c r="M3" s="85"/>
    </row>
    <row r="4" spans="1:25" x14ac:dyDescent="0.25">
      <c r="B4" s="85" t="s">
        <v>87</v>
      </c>
      <c r="C4" s="103">
        <v>50</v>
      </c>
      <c r="D4" s="86">
        <f>Income!L11</f>
        <v>50</v>
      </c>
      <c r="J4" s="85"/>
      <c r="K4" s="85"/>
      <c r="M4" s="85"/>
    </row>
    <row r="5" spans="1:25" s="126" customFormat="1" x14ac:dyDescent="0.25">
      <c r="A5" s="122"/>
      <c r="B5" s="123" t="s">
        <v>180</v>
      </c>
      <c r="C5" s="122">
        <v>0</v>
      </c>
      <c r="D5" s="124">
        <f>Income!G11+Income!J11</f>
        <v>1497.96</v>
      </c>
      <c r="E5" s="124"/>
      <c r="F5" s="124"/>
      <c r="G5" s="124"/>
      <c r="H5" s="122"/>
      <c r="L5" s="127"/>
      <c r="N5" s="127"/>
      <c r="U5" s="125"/>
      <c r="Y5" s="127"/>
    </row>
    <row r="6" spans="1:25" x14ac:dyDescent="0.25">
      <c r="B6" s="85" t="s">
        <v>69</v>
      </c>
      <c r="C6" s="103">
        <v>10</v>
      </c>
      <c r="D6" s="86">
        <f>Income!H11+'Deposit account'!G11</f>
        <v>82.96</v>
      </c>
      <c r="J6" s="85"/>
      <c r="K6" s="85"/>
      <c r="M6" s="85"/>
    </row>
    <row r="7" spans="1:25" ht="15.6" x14ac:dyDescent="0.3">
      <c r="B7" s="85" t="s">
        <v>81</v>
      </c>
      <c r="C7" s="103">
        <v>2580</v>
      </c>
      <c r="D7" s="86">
        <f>Income!I11</f>
        <v>2080</v>
      </c>
      <c r="I7" s="90"/>
      <c r="J7" s="85"/>
      <c r="K7" s="85"/>
      <c r="M7" s="85"/>
    </row>
    <row r="8" spans="1:25" s="90" customFormat="1" ht="15.6" x14ac:dyDescent="0.3">
      <c r="A8" s="103"/>
      <c r="B8" s="88" t="s">
        <v>18</v>
      </c>
      <c r="C8" s="17">
        <f>SUM(C3:C7)</f>
        <v>35854</v>
      </c>
      <c r="D8" s="89">
        <f>SUM(D3:D7)</f>
        <v>36924.92</v>
      </c>
      <c r="E8" s="86"/>
      <c r="F8" s="89"/>
      <c r="G8" s="89"/>
      <c r="H8" s="17"/>
      <c r="I8" s="85"/>
      <c r="J8" s="85"/>
      <c r="K8" s="85"/>
      <c r="L8" s="105"/>
      <c r="N8" s="107"/>
    </row>
    <row r="9" spans="1:25" ht="15.6" x14ac:dyDescent="0.3">
      <c r="A9" s="17" t="s">
        <v>68</v>
      </c>
      <c r="J9" s="85"/>
      <c r="K9" s="85"/>
      <c r="M9" s="85"/>
    </row>
    <row r="10" spans="1:25" ht="15.6" x14ac:dyDescent="0.3">
      <c r="B10" s="85" t="s">
        <v>10</v>
      </c>
      <c r="C10" s="103">
        <v>7016</v>
      </c>
      <c r="D10" s="86">
        <f>Expenditure!H4</f>
        <v>7198.08</v>
      </c>
      <c r="E10" s="120">
        <f>SUM(C10-D10)</f>
        <v>-182.07999999999993</v>
      </c>
      <c r="I10" s="130"/>
      <c r="J10" s="85"/>
      <c r="K10" s="85"/>
      <c r="M10" s="85"/>
    </row>
    <row r="11" spans="1:25" x14ac:dyDescent="0.25">
      <c r="B11" s="85" t="s">
        <v>12</v>
      </c>
      <c r="C11" s="103">
        <v>180</v>
      </c>
      <c r="D11" s="86">
        <f>Expenditure!J4</f>
        <v>180</v>
      </c>
      <c r="E11" s="86">
        <f t="shared" ref="E11:E18" si="0">SUM(C11-D11)</f>
        <v>0</v>
      </c>
      <c r="J11" s="85"/>
      <c r="K11" s="85"/>
      <c r="M11" s="85"/>
    </row>
    <row r="12" spans="1:25" x14ac:dyDescent="0.25">
      <c r="B12" s="85" t="s">
        <v>30</v>
      </c>
      <c r="C12" s="103">
        <v>120</v>
      </c>
      <c r="D12" s="86">
        <f>Expenditure!L4</f>
        <v>60</v>
      </c>
      <c r="E12" s="86">
        <f t="shared" si="0"/>
        <v>60</v>
      </c>
      <c r="J12" s="85"/>
      <c r="K12" s="85"/>
      <c r="M12" s="85"/>
    </row>
    <row r="13" spans="1:25" x14ac:dyDescent="0.25">
      <c r="B13" s="85" t="s">
        <v>63</v>
      </c>
      <c r="C13" s="103">
        <v>125</v>
      </c>
      <c r="D13" s="86">
        <f>Expenditure!M4</f>
        <v>68.83</v>
      </c>
      <c r="E13" s="86">
        <f t="shared" si="0"/>
        <v>56.17</v>
      </c>
      <c r="J13" s="85"/>
      <c r="K13" s="85"/>
      <c r="M13" s="85"/>
    </row>
    <row r="14" spans="1:25" x14ac:dyDescent="0.25">
      <c r="B14" s="85" t="s">
        <v>32</v>
      </c>
      <c r="C14" s="103">
        <v>475</v>
      </c>
      <c r="D14" s="86">
        <f>Expenditure!O4</f>
        <v>335</v>
      </c>
      <c r="E14" s="86">
        <f t="shared" si="0"/>
        <v>140</v>
      </c>
      <c r="J14" s="85"/>
      <c r="K14" s="85"/>
      <c r="M14" s="85"/>
    </row>
    <row r="15" spans="1:25" x14ac:dyDescent="0.25">
      <c r="B15" s="85" t="s">
        <v>33</v>
      </c>
      <c r="C15" s="103">
        <v>110</v>
      </c>
      <c r="D15" s="86">
        <f>Expenditure!P4</f>
        <v>0</v>
      </c>
      <c r="E15" s="86">
        <f t="shared" si="0"/>
        <v>110</v>
      </c>
      <c r="J15" s="85"/>
      <c r="K15" s="85"/>
      <c r="M15" s="85"/>
    </row>
    <row r="16" spans="1:25" x14ac:dyDescent="0.25">
      <c r="B16" s="85" t="s">
        <v>15</v>
      </c>
      <c r="C16" s="103">
        <v>400</v>
      </c>
      <c r="D16" s="86">
        <f>Expenditure!S4</f>
        <v>252</v>
      </c>
      <c r="E16" s="86">
        <f>SUM(C16-D16)</f>
        <v>148</v>
      </c>
      <c r="J16" s="85"/>
      <c r="K16" s="85"/>
      <c r="M16" s="85"/>
    </row>
    <row r="17" spans="1:25" s="90" customFormat="1" ht="15.6" x14ac:dyDescent="0.3">
      <c r="A17" s="103"/>
      <c r="B17" s="88" t="s">
        <v>18</v>
      </c>
      <c r="C17" s="17">
        <f>SUM(C10:C16)</f>
        <v>8426</v>
      </c>
      <c r="D17" s="83">
        <f t="shared" ref="D17:E17" si="1">SUM(D10:D16)</f>
        <v>8093.91</v>
      </c>
      <c r="E17" s="83">
        <f t="shared" si="1"/>
        <v>332.09000000000009</v>
      </c>
      <c r="F17" s="115"/>
      <c r="G17" s="115"/>
      <c r="H17" s="103"/>
      <c r="I17" s="85"/>
      <c r="J17" s="85"/>
      <c r="K17" s="85"/>
      <c r="L17" s="105"/>
      <c r="N17" s="107"/>
    </row>
    <row r="18" spans="1:25" s="90" customFormat="1" ht="15.6" x14ac:dyDescent="0.3">
      <c r="A18" s="103"/>
      <c r="B18" s="87" t="s">
        <v>70</v>
      </c>
      <c r="C18" s="103">
        <v>300</v>
      </c>
      <c r="D18" s="86">
        <f>Expenditure!AH4</f>
        <v>0</v>
      </c>
      <c r="E18" s="86">
        <f t="shared" si="0"/>
        <v>300</v>
      </c>
      <c r="F18" s="86"/>
      <c r="G18" s="86"/>
      <c r="H18" s="103"/>
      <c r="I18" s="85"/>
      <c r="J18" s="85"/>
      <c r="K18" s="85"/>
      <c r="L18" s="105"/>
      <c r="N18" s="107"/>
    </row>
    <row r="19" spans="1:25" x14ac:dyDescent="0.25">
      <c r="B19" s="85" t="s">
        <v>95</v>
      </c>
      <c r="C19" s="103">
        <v>1200</v>
      </c>
      <c r="D19" s="86">
        <f>Expenditure!Q96</f>
        <v>1010.03</v>
      </c>
      <c r="E19" s="86">
        <f t="shared" ref="E19:E37" si="2">SUM(C19-D19)</f>
        <v>189.97000000000003</v>
      </c>
      <c r="J19" s="85"/>
      <c r="K19" s="85"/>
      <c r="M19" s="85"/>
    </row>
    <row r="20" spans="1:25" ht="15.6" x14ac:dyDescent="0.3">
      <c r="B20" s="85" t="s">
        <v>96</v>
      </c>
      <c r="C20" s="103">
        <v>1000</v>
      </c>
      <c r="D20" s="86">
        <f>Expenditure!R96</f>
        <v>1039.3</v>
      </c>
      <c r="E20" s="120">
        <f t="shared" si="2"/>
        <v>-39.299999999999955</v>
      </c>
      <c r="J20" s="85"/>
      <c r="K20" s="85"/>
      <c r="M20" s="85"/>
    </row>
    <row r="21" spans="1:25" ht="15.6" x14ac:dyDescent="0.3">
      <c r="B21" s="85" t="s">
        <v>0</v>
      </c>
      <c r="C21" s="103">
        <v>893</v>
      </c>
      <c r="D21" s="86">
        <f>Expenditure!T4</f>
        <v>966.31</v>
      </c>
      <c r="E21" s="120">
        <f t="shared" si="2"/>
        <v>-73.309999999999945</v>
      </c>
      <c r="F21" s="120"/>
      <c r="G21" s="120"/>
      <c r="J21" s="85"/>
      <c r="K21" s="85"/>
      <c r="M21" s="85"/>
    </row>
    <row r="22" spans="1:25" s="126" customFormat="1" ht="30" x14ac:dyDescent="0.25">
      <c r="A22" s="122"/>
      <c r="B22" s="123" t="s">
        <v>120</v>
      </c>
      <c r="C22" s="122">
        <v>675</v>
      </c>
      <c r="D22" s="124">
        <f>Expenditure!U4</f>
        <v>603.59</v>
      </c>
      <c r="E22" s="124">
        <f t="shared" si="2"/>
        <v>71.409999999999968</v>
      </c>
      <c r="F22" s="124"/>
      <c r="G22" s="124"/>
      <c r="H22" s="122"/>
      <c r="L22" s="127"/>
      <c r="N22" s="127"/>
      <c r="U22" s="125"/>
      <c r="Y22" s="127"/>
    </row>
    <row r="23" spans="1:25" x14ac:dyDescent="0.25">
      <c r="B23" s="85" t="s">
        <v>102</v>
      </c>
      <c r="C23" s="103">
        <v>80</v>
      </c>
      <c r="D23" s="86">
        <f>Expenditure!AK4</f>
        <v>72</v>
      </c>
      <c r="E23" s="86">
        <f t="shared" si="2"/>
        <v>8</v>
      </c>
      <c r="J23" s="85"/>
      <c r="K23" s="85"/>
      <c r="M23" s="85"/>
    </row>
    <row r="24" spans="1:25" x14ac:dyDescent="0.25">
      <c r="B24" s="85" t="s">
        <v>110</v>
      </c>
      <c r="C24" s="103">
        <v>150</v>
      </c>
      <c r="D24" s="86">
        <f>Expenditure!AN4</f>
        <v>0</v>
      </c>
      <c r="E24" s="86">
        <f t="shared" si="2"/>
        <v>150</v>
      </c>
      <c r="J24" s="85"/>
      <c r="K24" s="85"/>
      <c r="M24" s="85"/>
    </row>
    <row r="25" spans="1:25" x14ac:dyDescent="0.25">
      <c r="B25" s="85" t="s">
        <v>67</v>
      </c>
      <c r="C25" s="103">
        <v>1000</v>
      </c>
      <c r="D25" s="86">
        <f>Expenditure!V4</f>
        <v>75</v>
      </c>
      <c r="E25" s="86">
        <f t="shared" si="2"/>
        <v>925</v>
      </c>
      <c r="J25" s="85"/>
      <c r="K25" s="85"/>
      <c r="M25" s="85"/>
    </row>
    <row r="26" spans="1:25" x14ac:dyDescent="0.25">
      <c r="B26" s="85" t="s">
        <v>76</v>
      </c>
      <c r="C26" s="103">
        <v>250</v>
      </c>
      <c r="D26" s="86">
        <f>Expenditure!AG4</f>
        <v>0</v>
      </c>
      <c r="E26" s="86">
        <f t="shared" si="2"/>
        <v>250</v>
      </c>
      <c r="J26" s="85"/>
      <c r="K26" s="85"/>
      <c r="M26" s="85"/>
    </row>
    <row r="27" spans="1:25" x14ac:dyDescent="0.25">
      <c r="B27" s="85" t="s">
        <v>121</v>
      </c>
      <c r="C27" s="103">
        <v>1225</v>
      </c>
      <c r="D27" s="86">
        <f>Expenditure!W4</f>
        <v>1225</v>
      </c>
      <c r="E27" s="86">
        <f t="shared" si="2"/>
        <v>0</v>
      </c>
      <c r="I27" s="87"/>
      <c r="J27" s="87"/>
      <c r="K27" s="85"/>
      <c r="M27" s="85"/>
    </row>
    <row r="28" spans="1:25" s="126" customFormat="1" x14ac:dyDescent="0.25">
      <c r="A28" s="122"/>
      <c r="B28" s="123" t="s">
        <v>119</v>
      </c>
      <c r="C28" s="122">
        <v>900</v>
      </c>
      <c r="D28" s="124">
        <f>Expenditure!AE4</f>
        <v>50.91</v>
      </c>
      <c r="E28" s="124">
        <f t="shared" si="2"/>
        <v>849.09</v>
      </c>
      <c r="F28" s="124"/>
      <c r="G28" s="124"/>
      <c r="H28" s="122"/>
      <c r="L28" s="127"/>
      <c r="N28" s="127"/>
      <c r="U28" s="125"/>
      <c r="Y28" s="127"/>
    </row>
    <row r="29" spans="1:25" ht="15" customHeight="1" x14ac:dyDescent="0.25">
      <c r="B29" s="106" t="s">
        <v>109</v>
      </c>
      <c r="C29" s="103">
        <v>6000</v>
      </c>
      <c r="D29" s="86">
        <f>Expenditure!AA4</f>
        <v>2140.5700000000002</v>
      </c>
      <c r="E29" s="86">
        <f t="shared" si="2"/>
        <v>3859.43</v>
      </c>
      <c r="J29" s="85"/>
      <c r="K29" s="85"/>
      <c r="M29" s="85"/>
    </row>
    <row r="30" spans="1:25" s="126" customFormat="1" ht="30" x14ac:dyDescent="0.25">
      <c r="A30" s="122"/>
      <c r="B30" s="123" t="s">
        <v>137</v>
      </c>
      <c r="C30" s="122">
        <v>2000</v>
      </c>
      <c r="D30" s="124">
        <f>Expenditure!Y4</f>
        <v>116</v>
      </c>
      <c r="E30" s="124">
        <f t="shared" si="2"/>
        <v>1884</v>
      </c>
      <c r="F30" s="124"/>
      <c r="G30" s="124"/>
      <c r="H30" s="122"/>
      <c r="L30" s="127"/>
      <c r="N30" s="127"/>
      <c r="U30" s="125"/>
      <c r="Y30" s="127"/>
    </row>
    <row r="31" spans="1:25" ht="15.6" x14ac:dyDescent="0.3">
      <c r="B31" s="106" t="s">
        <v>138</v>
      </c>
      <c r="C31" s="103">
        <v>1000</v>
      </c>
      <c r="D31" s="86">
        <f>Expenditure!AO96</f>
        <v>3144</v>
      </c>
      <c r="E31" s="120">
        <f t="shared" si="2"/>
        <v>-2144</v>
      </c>
      <c r="F31" s="120"/>
      <c r="G31" s="120"/>
      <c r="J31" s="85"/>
      <c r="K31" s="85"/>
      <c r="M31" s="85"/>
    </row>
    <row r="32" spans="1:25" x14ac:dyDescent="0.25">
      <c r="B32" s="85" t="s">
        <v>108</v>
      </c>
      <c r="C32" s="103">
        <v>500</v>
      </c>
      <c r="D32" s="86">
        <f>Expenditure!AM4</f>
        <v>108.89</v>
      </c>
      <c r="E32" s="86">
        <f t="shared" si="2"/>
        <v>391.11</v>
      </c>
      <c r="J32" s="85"/>
      <c r="K32" s="85"/>
      <c r="M32" s="85"/>
    </row>
    <row r="33" spans="1:25" s="90" customFormat="1" ht="15.6" x14ac:dyDescent="0.3">
      <c r="A33" s="103"/>
      <c r="B33" s="87" t="s">
        <v>71</v>
      </c>
      <c r="C33" s="103">
        <v>5000</v>
      </c>
      <c r="D33" s="86">
        <f>Expenditure!Z4</f>
        <v>2620.2399999999998</v>
      </c>
      <c r="E33" s="86">
        <f t="shared" si="2"/>
        <v>2379.7600000000002</v>
      </c>
      <c r="F33" s="86"/>
      <c r="G33" s="86"/>
      <c r="H33" s="103"/>
      <c r="I33" s="85"/>
      <c r="J33" s="85"/>
      <c r="K33" s="85"/>
      <c r="L33" s="105"/>
      <c r="N33" s="107"/>
    </row>
    <row r="34" spans="1:25" x14ac:dyDescent="0.25">
      <c r="B34" s="85" t="s">
        <v>139</v>
      </c>
      <c r="C34" s="103">
        <v>1000</v>
      </c>
      <c r="D34" s="86">
        <f>Expenditure!AP4</f>
        <v>275</v>
      </c>
      <c r="E34" s="86">
        <f t="shared" si="2"/>
        <v>725</v>
      </c>
      <c r="J34" s="85"/>
      <c r="K34" s="85"/>
      <c r="M34" s="85"/>
    </row>
    <row r="35" spans="1:25" ht="15.6" x14ac:dyDescent="0.3">
      <c r="B35" s="85" t="s">
        <v>129</v>
      </c>
      <c r="C35" s="103">
        <v>300</v>
      </c>
      <c r="D35" s="86">
        <f>Expenditure!AR4</f>
        <v>372.63</v>
      </c>
      <c r="E35" s="120">
        <f t="shared" si="2"/>
        <v>-72.63</v>
      </c>
      <c r="I35" s="107"/>
      <c r="J35" s="85"/>
      <c r="K35" s="85"/>
      <c r="M35" s="85"/>
      <c r="U35" s="85"/>
      <c r="Y35" s="85"/>
    </row>
    <row r="36" spans="1:25" x14ac:dyDescent="0.25">
      <c r="B36" s="85" t="s">
        <v>74</v>
      </c>
      <c r="C36" s="103">
        <v>75</v>
      </c>
      <c r="D36" s="86">
        <f>Expenditure!AI4</f>
        <v>65.099999999999994</v>
      </c>
      <c r="E36" s="86">
        <f t="shared" si="2"/>
        <v>9.9000000000000057</v>
      </c>
      <c r="J36" s="85"/>
      <c r="K36" s="85"/>
      <c r="M36" s="85"/>
    </row>
    <row r="37" spans="1:25" s="90" customFormat="1" ht="15.6" x14ac:dyDescent="0.3">
      <c r="A37" s="103"/>
      <c r="B37" s="87" t="s">
        <v>186</v>
      </c>
      <c r="C37" s="103">
        <v>800</v>
      </c>
      <c r="D37" s="86">
        <f>Expenditure!AS4</f>
        <v>354.64</v>
      </c>
      <c r="E37" s="86">
        <f t="shared" si="2"/>
        <v>445.36</v>
      </c>
      <c r="F37" s="86"/>
      <c r="G37" s="86"/>
      <c r="H37" s="103"/>
      <c r="I37" s="85"/>
      <c r="J37" s="85"/>
      <c r="K37" s="85"/>
      <c r="L37" s="105"/>
      <c r="N37" s="107"/>
    </row>
    <row r="38" spans="1:25" ht="15.6" x14ac:dyDescent="0.3">
      <c r="B38" s="85" t="s">
        <v>140</v>
      </c>
      <c r="C38" s="103">
        <v>500</v>
      </c>
      <c r="D38" s="86">
        <f>Expenditure!AQ4</f>
        <v>35</v>
      </c>
      <c r="E38" s="86">
        <f t="shared" ref="E38" si="3">SUM(C38-D38)</f>
        <v>465</v>
      </c>
      <c r="I38" s="107"/>
      <c r="J38" s="85"/>
      <c r="K38" s="85"/>
      <c r="M38" s="85"/>
      <c r="U38" s="85"/>
      <c r="Y38" s="85"/>
    </row>
    <row r="39" spans="1:25" ht="15.6" x14ac:dyDescent="0.3">
      <c r="B39" s="85" t="s">
        <v>97</v>
      </c>
      <c r="C39" s="103">
        <v>2580</v>
      </c>
      <c r="D39" s="86">
        <f>Expenditure!AC4</f>
        <v>2080</v>
      </c>
      <c r="E39" s="86">
        <f>SUM(C39-D39)</f>
        <v>500</v>
      </c>
      <c r="I39" s="90"/>
      <c r="J39" s="85"/>
      <c r="K39" s="85"/>
      <c r="M39" s="85"/>
    </row>
    <row r="40" spans="1:25" ht="15.6" x14ac:dyDescent="0.3">
      <c r="B40" s="85" t="s">
        <v>245</v>
      </c>
      <c r="C40" s="103">
        <v>0</v>
      </c>
      <c r="D40" s="86">
        <f>Expenditure!X96</f>
        <v>130.44999999999999</v>
      </c>
      <c r="E40" s="120">
        <f>SUM(C40-D40)</f>
        <v>-130.44999999999999</v>
      </c>
      <c r="I40" s="90"/>
      <c r="J40" s="85"/>
      <c r="K40" s="85"/>
      <c r="M40" s="85"/>
    </row>
    <row r="41" spans="1:25" s="90" customFormat="1" ht="15.6" x14ac:dyDescent="0.3">
      <c r="A41" s="103"/>
      <c r="B41" s="88" t="s">
        <v>18</v>
      </c>
      <c r="C41" s="17">
        <f>SUM(C18:C40)</f>
        <v>27428</v>
      </c>
      <c r="D41" s="83">
        <f>SUM(D18:D40)</f>
        <v>16484.659999999996</v>
      </c>
      <c r="E41" s="83">
        <f>SUM(E18:E39)</f>
        <v>11073.79</v>
      </c>
      <c r="F41" s="83"/>
      <c r="G41" s="83"/>
      <c r="H41" s="17"/>
      <c r="I41" s="85"/>
      <c r="J41" s="85"/>
      <c r="K41" s="85"/>
      <c r="L41" s="105"/>
      <c r="N41" s="107"/>
    </row>
    <row r="42" spans="1:25" s="90" customFormat="1" ht="15.6" x14ac:dyDescent="0.3">
      <c r="A42" s="103"/>
      <c r="B42" s="108" t="s">
        <v>34</v>
      </c>
      <c r="C42" s="17">
        <f>SUM(C17+C41)</f>
        <v>35854</v>
      </c>
      <c r="D42" s="83">
        <f>SUM(D17+D41)</f>
        <v>24578.569999999996</v>
      </c>
      <c r="E42" s="83">
        <f>SUM(E17+E41)</f>
        <v>11405.880000000001</v>
      </c>
      <c r="F42" s="83"/>
      <c r="G42" s="83"/>
      <c r="H42" s="17"/>
      <c r="I42" s="85"/>
      <c r="J42" s="85"/>
      <c r="K42" s="85"/>
      <c r="L42" s="105"/>
      <c r="N42" s="107"/>
    </row>
    <row r="43" spans="1:25" s="90" customFormat="1" ht="15.6" x14ac:dyDescent="0.3">
      <c r="A43" s="103"/>
      <c r="B43" s="110" t="s">
        <v>131</v>
      </c>
      <c r="C43" s="83">
        <f>Expenditure!G96</f>
        <v>1501.75</v>
      </c>
      <c r="D43" s="109"/>
      <c r="E43" s="121"/>
      <c r="F43" s="109"/>
      <c r="G43" s="109"/>
      <c r="H43" s="17"/>
      <c r="N43" s="107"/>
    </row>
    <row r="44" spans="1:25" s="90" customFormat="1" ht="15.6" x14ac:dyDescent="0.3">
      <c r="A44" s="103"/>
      <c r="B44" s="110" t="s">
        <v>128</v>
      </c>
      <c r="C44" s="83">
        <f>SUM(D42+C43)</f>
        <v>26080.319999999996</v>
      </c>
      <c r="D44" s="109"/>
      <c r="E44" s="121"/>
      <c r="F44" s="109"/>
      <c r="G44" s="109"/>
      <c r="H44" s="17"/>
      <c r="N44" s="107"/>
    </row>
    <row r="45" spans="1:25" s="90" customFormat="1" ht="15.6" x14ac:dyDescent="0.3">
      <c r="A45" s="103"/>
      <c r="D45" s="109"/>
      <c r="E45" s="121"/>
      <c r="F45" s="109"/>
      <c r="G45" s="109"/>
      <c r="I45" s="17"/>
      <c r="N45" s="107"/>
    </row>
    <row r="46" spans="1:25" s="90" customFormat="1" ht="15.6" x14ac:dyDescent="0.3">
      <c r="A46" s="103"/>
      <c r="D46" s="109"/>
      <c r="E46" s="121"/>
      <c r="F46" s="109"/>
      <c r="G46" s="109"/>
      <c r="I46" s="111"/>
      <c r="N46" s="107"/>
    </row>
    <row r="47" spans="1:25" s="90" customFormat="1" ht="15.6" x14ac:dyDescent="0.3">
      <c r="A47" s="103"/>
      <c r="B47" s="108"/>
      <c r="C47" s="17"/>
      <c r="D47" s="83"/>
      <c r="E47" s="115"/>
      <c r="F47" s="83"/>
      <c r="G47" s="83"/>
      <c r="I47" s="17"/>
      <c r="M47" s="107"/>
      <c r="N47" s="107"/>
    </row>
    <row r="48" spans="1:25" ht="15.6" x14ac:dyDescent="0.3">
      <c r="B48" s="112"/>
      <c r="C48" s="17"/>
      <c r="D48" s="83"/>
      <c r="E48" s="115"/>
      <c r="F48" s="83"/>
      <c r="G48" s="83"/>
      <c r="H48" s="90"/>
      <c r="I48" s="111"/>
      <c r="J48" s="90"/>
      <c r="K48" s="90"/>
      <c r="L48" s="107"/>
      <c r="M48" s="90"/>
    </row>
    <row r="49" spans="2:13" ht="15.6" x14ac:dyDescent="0.3">
      <c r="C49" s="114"/>
      <c r="D49" s="115"/>
      <c r="E49" s="115"/>
      <c r="F49" s="115"/>
      <c r="G49" s="115"/>
      <c r="H49" s="87"/>
      <c r="I49" s="103"/>
      <c r="J49" s="85"/>
      <c r="K49" s="85"/>
      <c r="M49" s="90"/>
    </row>
    <row r="50" spans="2:13" x14ac:dyDescent="0.25">
      <c r="C50" s="114"/>
      <c r="D50" s="115"/>
      <c r="E50" s="115"/>
      <c r="F50" s="115"/>
      <c r="G50" s="115"/>
      <c r="H50" s="85"/>
      <c r="I50" s="103"/>
      <c r="J50" s="113"/>
      <c r="K50" s="85"/>
      <c r="L50" s="85"/>
    </row>
    <row r="51" spans="2:13" ht="15.6" x14ac:dyDescent="0.3">
      <c r="D51" s="115"/>
      <c r="E51" s="115"/>
      <c r="F51" s="115"/>
      <c r="G51" s="115"/>
      <c r="H51" s="85"/>
      <c r="I51" s="103"/>
      <c r="J51" s="90"/>
      <c r="K51" s="85"/>
      <c r="L51" s="85"/>
    </row>
    <row r="52" spans="2:13" ht="15.6" x14ac:dyDescent="0.3">
      <c r="B52" s="88"/>
      <c r="C52" s="104"/>
      <c r="D52" s="115"/>
      <c r="E52" s="115"/>
      <c r="F52" s="115"/>
      <c r="G52" s="115"/>
    </row>
  </sheetData>
  <printOptions gridLines="1"/>
  <pageMargins left="3.937007874015748E-2" right="3.937007874015748E-2" top="0.19685039370078741" bottom="3.937007874015748E-2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tabSelected="1" workbookViewId="0">
      <selection activeCell="D11" sqref="D11"/>
    </sheetView>
  </sheetViews>
  <sheetFormatPr defaultColWidth="9.109375" defaultRowHeight="13.2" x14ac:dyDescent="0.25"/>
  <cols>
    <col min="1" max="1" width="3.77734375" style="10" customWidth="1"/>
    <col min="2" max="2" width="40.77734375" style="10" customWidth="1"/>
    <col min="3" max="3" width="12.77734375" style="10" customWidth="1"/>
    <col min="4" max="4" width="14.77734375" style="10" customWidth="1"/>
    <col min="5" max="5" width="12.77734375" style="10" customWidth="1"/>
    <col min="6" max="6" width="10.77734375" style="10" customWidth="1"/>
    <col min="7" max="7" width="37.109375" style="10" customWidth="1"/>
    <col min="8" max="16384" width="9.109375" style="10"/>
  </cols>
  <sheetData>
    <row r="1" spans="1:7" ht="15.6" x14ac:dyDescent="0.3">
      <c r="A1" s="12"/>
      <c r="B1" s="13" t="s">
        <v>43</v>
      </c>
      <c r="C1" s="135" t="s">
        <v>44</v>
      </c>
      <c r="D1" s="135"/>
      <c r="E1" s="136" t="s">
        <v>42</v>
      </c>
      <c r="F1" s="137"/>
      <c r="G1" s="14" t="s">
        <v>45</v>
      </c>
    </row>
    <row r="2" spans="1:7" ht="15.6" x14ac:dyDescent="0.3">
      <c r="A2" s="15"/>
      <c r="B2" s="15"/>
      <c r="C2" s="16" t="s">
        <v>126</v>
      </c>
      <c r="D2" s="16" t="s">
        <v>141</v>
      </c>
      <c r="E2" s="17" t="s">
        <v>46</v>
      </c>
      <c r="F2" s="18" t="s">
        <v>47</v>
      </c>
      <c r="G2" s="19"/>
    </row>
    <row r="3" spans="1:7" ht="15" x14ac:dyDescent="0.25">
      <c r="A3" s="20">
        <v>1</v>
      </c>
      <c r="B3" s="21" t="s">
        <v>48</v>
      </c>
      <c r="C3" s="56">
        <v>40932</v>
      </c>
      <c r="D3" s="22">
        <v>46698</v>
      </c>
      <c r="E3" s="23"/>
      <c r="F3" s="29" t="s">
        <v>56</v>
      </c>
      <c r="G3" s="25"/>
    </row>
    <row r="4" spans="1:7" ht="15" x14ac:dyDescent="0.25">
      <c r="A4" s="73">
        <v>2</v>
      </c>
      <c r="B4" s="74" t="s">
        <v>49</v>
      </c>
      <c r="C4" s="75">
        <v>26763</v>
      </c>
      <c r="D4" s="76">
        <f>Income!F11</f>
        <v>33214</v>
      </c>
      <c r="E4" s="80">
        <f t="shared" ref="E4:E7" si="0">D4-C4</f>
        <v>6451</v>
      </c>
      <c r="F4" s="81">
        <f t="shared" ref="F4:F11" si="1">E4/C4</f>
        <v>0.24104173672607704</v>
      </c>
      <c r="G4" s="70"/>
    </row>
    <row r="5" spans="1:7" ht="15" x14ac:dyDescent="0.25">
      <c r="A5" s="73" t="s">
        <v>50</v>
      </c>
      <c r="B5" s="74" t="s">
        <v>51</v>
      </c>
      <c r="C5" s="75">
        <v>5579</v>
      </c>
      <c r="D5" s="76">
        <f>Income!E11-Income!F11+'Deposit account'!G11</f>
        <v>3710.9199999999992</v>
      </c>
      <c r="E5" s="80">
        <f t="shared" si="0"/>
        <v>-1868.0800000000008</v>
      </c>
      <c r="F5" s="94">
        <f t="shared" si="1"/>
        <v>-0.33484136942104337</v>
      </c>
      <c r="G5" s="70"/>
    </row>
    <row r="6" spans="1:7" ht="15" customHeight="1" x14ac:dyDescent="0.25">
      <c r="A6" s="73" t="s">
        <v>52</v>
      </c>
      <c r="B6" s="95" t="s">
        <v>53</v>
      </c>
      <c r="C6" s="75">
        <v>6502</v>
      </c>
      <c r="D6" s="76">
        <f>Expenditure!K4</f>
        <v>7378.08</v>
      </c>
      <c r="E6" s="80">
        <f t="shared" si="0"/>
        <v>876.07999999999993</v>
      </c>
      <c r="F6" s="94">
        <f t="shared" si="1"/>
        <v>0.13474007997539217</v>
      </c>
      <c r="G6" s="70"/>
    </row>
    <row r="7" spans="1:7" ht="15" x14ac:dyDescent="0.25">
      <c r="A7" s="20" t="s">
        <v>54</v>
      </c>
      <c r="B7" s="27" t="s">
        <v>55</v>
      </c>
      <c r="C7" s="57">
        <v>0</v>
      </c>
      <c r="D7" s="28">
        <v>0</v>
      </c>
      <c r="E7" s="23">
        <f t="shared" si="0"/>
        <v>0</v>
      </c>
      <c r="F7" s="29" t="s">
        <v>56</v>
      </c>
      <c r="G7" s="26"/>
    </row>
    <row r="8" spans="1:7" ht="15" x14ac:dyDescent="0.25">
      <c r="A8" s="73" t="s">
        <v>57</v>
      </c>
      <c r="B8" s="93" t="s">
        <v>58</v>
      </c>
      <c r="C8" s="75">
        <v>20075</v>
      </c>
      <c r="D8" s="76">
        <f>Expenditure!F4-Expenditure!K4</f>
        <v>18702.240000000005</v>
      </c>
      <c r="E8" s="80">
        <f>D8-C8</f>
        <v>-1372.7599999999948</v>
      </c>
      <c r="F8" s="94">
        <f t="shared" si="1"/>
        <v>-6.838156911581543E-2</v>
      </c>
      <c r="G8" s="70"/>
    </row>
    <row r="9" spans="1:7" ht="15" x14ac:dyDescent="0.25">
      <c r="A9" s="20">
        <v>7</v>
      </c>
      <c r="B9" s="21" t="s">
        <v>59</v>
      </c>
      <c r="C9" s="56">
        <v>46698</v>
      </c>
      <c r="D9" s="22">
        <f>SUM(D3+D4+D5-D6-D7-D8)</f>
        <v>57542.599999999991</v>
      </c>
      <c r="E9" s="23"/>
      <c r="F9" s="62"/>
      <c r="G9" s="26"/>
    </row>
    <row r="10" spans="1:7" ht="15" x14ac:dyDescent="0.25">
      <c r="A10" s="73">
        <v>8</v>
      </c>
      <c r="B10" s="74" t="s">
        <v>60</v>
      </c>
      <c r="C10" s="75">
        <v>46698</v>
      </c>
      <c r="D10" s="76">
        <f>'Bank Rec'!E44</f>
        <v>57542.12</v>
      </c>
      <c r="E10" s="23"/>
      <c r="F10" s="62"/>
      <c r="G10" s="70"/>
    </row>
    <row r="11" spans="1:7" ht="15" x14ac:dyDescent="0.25">
      <c r="A11" s="20">
        <v>9</v>
      </c>
      <c r="B11" s="21" t="s">
        <v>61</v>
      </c>
      <c r="C11" s="56">
        <v>132890</v>
      </c>
      <c r="D11" s="22">
        <v>132890</v>
      </c>
      <c r="E11" s="23">
        <f t="shared" ref="E11" si="2">D11-C11</f>
        <v>0</v>
      </c>
      <c r="F11" s="24">
        <f t="shared" si="1"/>
        <v>0</v>
      </c>
      <c r="G11" s="30"/>
    </row>
    <row r="12" spans="1:7" ht="15" x14ac:dyDescent="0.25">
      <c r="A12" s="20">
        <v>10</v>
      </c>
      <c r="B12" s="21" t="s">
        <v>62</v>
      </c>
      <c r="C12" s="58">
        <v>0</v>
      </c>
      <c r="D12" s="23">
        <v>0</v>
      </c>
      <c r="E12" s="23">
        <v>0</v>
      </c>
      <c r="F12" s="29" t="s">
        <v>56</v>
      </c>
      <c r="G12" s="26"/>
    </row>
    <row r="13" spans="1:7" ht="15.6" x14ac:dyDescent="0.3">
      <c r="B13" s="31" t="s">
        <v>204</v>
      </c>
      <c r="D13" s="11"/>
      <c r="E13" s="32"/>
      <c r="F13" s="32"/>
      <c r="G13" s="32"/>
    </row>
  </sheetData>
  <mergeCells count="2">
    <mergeCell ref="C1:D1"/>
    <mergeCell ref="E1:F1"/>
  </mergeCells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Bank Rec</vt:lpstr>
      <vt:lpstr>Income</vt:lpstr>
      <vt:lpstr>Expenditure</vt:lpstr>
      <vt:lpstr>Deposit account</vt:lpstr>
      <vt:lpstr>Budget</vt:lpstr>
      <vt:lpstr>Annual Return</vt:lpstr>
      <vt:lpstr>Expenditure!Print_Area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WPC Clerk and FPO</cp:lastModifiedBy>
  <cp:lastPrinted>2024-04-02T13:34:50Z</cp:lastPrinted>
  <dcterms:created xsi:type="dcterms:W3CDTF">2008-12-04T17:26:23Z</dcterms:created>
  <dcterms:modified xsi:type="dcterms:W3CDTF">2024-04-02T13:35:31Z</dcterms:modified>
</cp:coreProperties>
</file>