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C:\Users\Little Burstead\Documents\Little Burstead PC\Finance\2018 -2019\Precept 2018-2019\"/>
    </mc:Choice>
  </mc:AlternateContent>
  <bookViews>
    <workbookView xWindow="0" yWindow="0" windowWidth="19416" windowHeight="7680" tabRatio="638" activeTab="3" xr2:uid="{00000000-000D-0000-FFFF-FFFF00000000}"/>
  </bookViews>
  <sheets>
    <sheet name="Guidance" sheetId="4" r:id="rId1"/>
    <sheet name="Council Tax Requirement" sheetId="5" r:id="rId2"/>
    <sheet name="Precept Calc" sheetId="2" r:id="rId3"/>
    <sheet name="Precept Demand" sheetId="3" r:id="rId4"/>
    <sheet name="DATA" sheetId="1" state="hidden" r:id="rId5"/>
  </sheets>
  <definedNames>
    <definedName name="_xlnm.Print_Area" localSheetId="1">'Council Tax Requirement'!$A$1:$E$68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3" l="1"/>
  <c r="F17" i="2" l="1"/>
  <c r="A4" i="3" l="1"/>
  <c r="L10" i="1" l="1"/>
  <c r="L9" i="1"/>
  <c r="K6" i="1" l="1"/>
  <c r="K4" i="1" l="1"/>
  <c r="J4" i="1"/>
  <c r="L4" i="1" s="1"/>
  <c r="C11" i="2" l="1"/>
  <c r="B22" i="2" l="1"/>
  <c r="E59" i="5"/>
  <c r="E61" i="5" s="1"/>
  <c r="E56" i="5"/>
  <c r="S10" i="1"/>
  <c r="S11" i="1"/>
  <c r="S7" i="1"/>
  <c r="G9" i="2" s="1"/>
  <c r="B19" i="3" s="1"/>
  <c r="S8" i="1"/>
  <c r="S9" i="1"/>
  <c r="S6" i="1"/>
  <c r="S5" i="1"/>
  <c r="G12" i="2"/>
  <c r="A27" i="3" s="1"/>
  <c r="G7" i="2"/>
  <c r="B18" i="3" s="1"/>
  <c r="G6" i="2"/>
  <c r="B17" i="3" s="1"/>
  <c r="G5" i="2"/>
  <c r="B16" i="3" s="1"/>
  <c r="G4" i="2"/>
  <c r="B15" i="3" s="1"/>
  <c r="E63" i="5" l="1"/>
  <c r="A22" i="3"/>
  <c r="F19" i="2" l="1"/>
  <c r="G19" i="2" s="1"/>
  <c r="H19" i="2" s="1"/>
  <c r="I19" i="2" s="1"/>
  <c r="J19" i="2" s="1"/>
  <c r="K19" i="2" s="1"/>
  <c r="L19" i="2" s="1"/>
  <c r="M19" i="2" s="1"/>
  <c r="N19" i="2" s="1"/>
  <c r="O19" i="2" s="1"/>
  <c r="P19" i="2" s="1"/>
  <c r="Q19" i="2" s="1"/>
  <c r="C6" i="2"/>
  <c r="C7" i="2" s="1"/>
  <c r="B19" i="2"/>
  <c r="B17" i="2"/>
  <c r="B6" i="2" s="1"/>
  <c r="B14" i="2"/>
  <c r="E13" i="1"/>
  <c r="D13" i="1"/>
  <c r="K5" i="1"/>
  <c r="K7" i="1"/>
  <c r="K8" i="1"/>
  <c r="K9" i="1"/>
  <c r="K10" i="1"/>
  <c r="K11" i="1"/>
  <c r="H13" i="1"/>
  <c r="M13" i="1"/>
  <c r="I13" i="1"/>
  <c r="G13" i="1"/>
  <c r="F13" i="1"/>
  <c r="J11" i="1"/>
  <c r="L11" i="1" s="1"/>
  <c r="N11" i="1" s="1"/>
  <c r="N10" i="1"/>
  <c r="N9" i="1"/>
  <c r="J8" i="1"/>
  <c r="L8" i="1" s="1"/>
  <c r="N8" i="1" s="1"/>
  <c r="J7" i="1"/>
  <c r="L7" i="1" s="1"/>
  <c r="J6" i="1"/>
  <c r="L6" i="1" s="1"/>
  <c r="N6" i="1" s="1"/>
  <c r="J5" i="1"/>
  <c r="L5" i="1" s="1"/>
  <c r="N4" i="1"/>
  <c r="N7" i="1" l="1"/>
  <c r="B21" i="2"/>
  <c r="B5" i="2" s="1"/>
  <c r="L13" i="1"/>
  <c r="N5" i="1"/>
  <c r="E17" i="2"/>
  <c r="D17" i="2" s="1"/>
  <c r="F14" i="2"/>
  <c r="F26" i="2" s="1"/>
  <c r="B7" i="2"/>
  <c r="G17" i="2"/>
  <c r="E19" i="2"/>
  <c r="D19" i="2" s="1"/>
  <c r="F18" i="2"/>
  <c r="B18" i="2"/>
  <c r="B9" i="2" s="1"/>
  <c r="K13" i="1"/>
  <c r="M14" i="1" s="1"/>
  <c r="J13" i="1"/>
  <c r="L14" i="1" s="1"/>
  <c r="N13" i="1" l="1"/>
  <c r="F21" i="2"/>
  <c r="B11" i="2"/>
  <c r="E14" i="2"/>
  <c r="E27" i="2" s="1"/>
  <c r="F15" i="2"/>
  <c r="F29" i="2"/>
  <c r="F31" i="2"/>
  <c r="F28" i="2"/>
  <c r="F30" i="2"/>
  <c r="F32" i="2"/>
  <c r="G14" i="2"/>
  <c r="F27" i="2"/>
  <c r="F25" i="2"/>
  <c r="H17" i="2"/>
  <c r="F22" i="2"/>
  <c r="E18" i="2"/>
  <c r="G18" i="2"/>
  <c r="B23" i="2"/>
  <c r="G26" i="2" l="1"/>
  <c r="G15" i="2"/>
  <c r="D7" i="2"/>
  <c r="E26" i="2"/>
  <c r="E25" i="2"/>
  <c r="E32" i="2"/>
  <c r="E31" i="2"/>
  <c r="E21" i="2"/>
  <c r="D14" i="2"/>
  <c r="D32" i="2" s="1"/>
  <c r="E30" i="2"/>
  <c r="E29" i="2"/>
  <c r="E15" i="2"/>
  <c r="E28" i="2"/>
  <c r="G31" i="2"/>
  <c r="G32" i="2"/>
  <c r="G30" i="2"/>
  <c r="H14" i="2"/>
  <c r="H28" i="2" s="1"/>
  <c r="G27" i="2"/>
  <c r="G28" i="2"/>
  <c r="G29" i="2"/>
  <c r="F23" i="2"/>
  <c r="G21" i="2"/>
  <c r="G25" i="2"/>
  <c r="D18" i="2"/>
  <c r="E22" i="2"/>
  <c r="H18" i="2"/>
  <c r="G22" i="2"/>
  <c r="I17" i="2"/>
  <c r="D21" i="2" l="1"/>
  <c r="E23" i="2"/>
  <c r="D29" i="2"/>
  <c r="D27" i="2"/>
  <c r="D31" i="2"/>
  <c r="D15" i="2"/>
  <c r="D25" i="2"/>
  <c r="D26" i="2"/>
  <c r="D28" i="2"/>
  <c r="D22" i="2"/>
  <c r="D30" i="2"/>
  <c r="H29" i="2"/>
  <c r="H25" i="2"/>
  <c r="H30" i="2"/>
  <c r="I14" i="2"/>
  <c r="I27" i="2" s="1"/>
  <c r="H26" i="2"/>
  <c r="H31" i="2"/>
  <c r="H32" i="2"/>
  <c r="H21" i="2"/>
  <c r="H15" i="2"/>
  <c r="H27" i="2"/>
  <c r="G23" i="2"/>
  <c r="H22" i="2"/>
  <c r="I18" i="2"/>
  <c r="J17" i="2"/>
  <c r="D23" i="2" l="1"/>
  <c r="I15" i="2"/>
  <c r="I25" i="2"/>
  <c r="H23" i="2"/>
  <c r="I26" i="2"/>
  <c r="I21" i="2"/>
  <c r="I32" i="2"/>
  <c r="I31" i="2"/>
  <c r="I29" i="2"/>
  <c r="I30" i="2"/>
  <c r="J14" i="2"/>
  <c r="J31" i="2" s="1"/>
  <c r="I28" i="2"/>
  <c r="K17" i="2"/>
  <c r="J18" i="2"/>
  <c r="I22" i="2"/>
  <c r="J21" i="2" l="1"/>
  <c r="I23" i="2"/>
  <c r="J29" i="2"/>
  <c r="J15" i="2"/>
  <c r="J26" i="2"/>
  <c r="J30" i="2"/>
  <c r="J27" i="2"/>
  <c r="J28" i="2"/>
  <c r="J25" i="2"/>
  <c r="K14" i="2"/>
  <c r="K28" i="2" s="1"/>
  <c r="J32" i="2"/>
  <c r="K18" i="2"/>
  <c r="J22" i="2"/>
  <c r="L17" i="2"/>
  <c r="K26" i="2" l="1"/>
  <c r="L14" i="2"/>
  <c r="L32" i="2" s="1"/>
  <c r="K29" i="2"/>
  <c r="K25" i="2"/>
  <c r="K32" i="2"/>
  <c r="J23" i="2"/>
  <c r="K21" i="2"/>
  <c r="K31" i="2"/>
  <c r="K30" i="2"/>
  <c r="K15" i="2"/>
  <c r="K27" i="2"/>
  <c r="L18" i="2"/>
  <c r="K22" i="2"/>
  <c r="M17" i="2"/>
  <c r="L30" i="2" l="1"/>
  <c r="L29" i="2"/>
  <c r="M14" i="2"/>
  <c r="M25" i="2" s="1"/>
  <c r="L27" i="2"/>
  <c r="L28" i="2"/>
  <c r="L15" i="2"/>
  <c r="L25" i="2"/>
  <c r="L26" i="2"/>
  <c r="L21" i="2"/>
  <c r="L31" i="2"/>
  <c r="K23" i="2"/>
  <c r="N17" i="2"/>
  <c r="O17" i="2" s="1"/>
  <c r="M18" i="2"/>
  <c r="L22" i="2"/>
  <c r="P17" i="2" l="1"/>
  <c r="M31" i="2"/>
  <c r="M32" i="2"/>
  <c r="L23" i="2"/>
  <c r="M21" i="2"/>
  <c r="M30" i="2"/>
  <c r="M29" i="2"/>
  <c r="N14" i="2"/>
  <c r="M28" i="2"/>
  <c r="M27" i="2"/>
  <c r="M15" i="2"/>
  <c r="M26" i="2"/>
  <c r="N18" i="2"/>
  <c r="O18" i="2" s="1"/>
  <c r="M22" i="2"/>
  <c r="P18" i="2" l="1"/>
  <c r="Q17" i="2"/>
  <c r="N25" i="2"/>
  <c r="O14" i="2"/>
  <c r="N15" i="2"/>
  <c r="N32" i="2"/>
  <c r="N30" i="2"/>
  <c r="N31" i="2"/>
  <c r="N29" i="2"/>
  <c r="M23" i="2"/>
  <c r="N22" i="2"/>
  <c r="N28" i="2"/>
  <c r="N27" i="2"/>
  <c r="N21" i="2"/>
  <c r="N26" i="2"/>
  <c r="P14" i="2" l="1"/>
  <c r="O26" i="2"/>
  <c r="O30" i="2"/>
  <c r="O32" i="2"/>
  <c r="O27" i="2"/>
  <c r="O28" i="2"/>
  <c r="O15" i="2"/>
  <c r="O25" i="2"/>
  <c r="O29" i="2"/>
  <c r="O31" i="2"/>
  <c r="O21" i="2"/>
  <c r="Q18" i="2"/>
  <c r="O22" i="2"/>
  <c r="N23" i="2"/>
  <c r="O23" i="2" l="1"/>
  <c r="P15" i="2"/>
  <c r="P27" i="2"/>
  <c r="P31" i="2"/>
  <c r="Q14" i="2"/>
  <c r="Q22" i="2" s="1"/>
  <c r="P25" i="2"/>
  <c r="P29" i="2"/>
  <c r="P32" i="2"/>
  <c r="P30" i="2"/>
  <c r="P28" i="2"/>
  <c r="P26" i="2"/>
  <c r="P21" i="2"/>
  <c r="P22" i="2"/>
  <c r="P23" i="2" l="1"/>
  <c r="Q15" i="2"/>
  <c r="Q27" i="2"/>
  <c r="Q25" i="2"/>
  <c r="Q29" i="2"/>
  <c r="Q31" i="2"/>
  <c r="Q32" i="2"/>
  <c r="Q26" i="2"/>
  <c r="Q30" i="2"/>
  <c r="Q28" i="2"/>
  <c r="Q21" i="2"/>
  <c r="Q23" i="2" s="1"/>
</calcChain>
</file>

<file path=xl/sharedStrings.xml><?xml version="1.0" encoding="utf-8"?>
<sst xmlns="http://schemas.openxmlformats.org/spreadsheetml/2006/main" count="267" uniqueCount="214">
  <si>
    <t>Parish</t>
  </si>
  <si>
    <t>Clerk</t>
  </si>
  <si>
    <t>No. Properties</t>
  </si>
  <si>
    <t>Tax Base</t>
  </si>
  <si>
    <t>Band D</t>
  </si>
  <si>
    <t>Precept</t>
  </si>
  <si>
    <t>Grant</t>
  </si>
  <si>
    <t>Gross</t>
  </si>
  <si>
    <t>Deborah Tonkiss</t>
  </si>
  <si>
    <t xml:space="preserve"> Christine Barlow</t>
  </si>
  <si>
    <t>Martin Ainscough</t>
  </si>
  <si>
    <t>Karen Hawkes</t>
  </si>
  <si>
    <t>Karen Plumridge</t>
  </si>
  <si>
    <t>Georgina Bassett</t>
  </si>
  <si>
    <t>Tax Base (post LCTS)</t>
  </si>
  <si>
    <t>Tax Base (pre LCTS)</t>
  </si>
  <si>
    <t>Precept: Tax Base x Band D</t>
  </si>
  <si>
    <t>Grant: Tax Base x Band D</t>
  </si>
  <si>
    <t>Parish:</t>
  </si>
  <si>
    <t>Sort</t>
  </si>
  <si>
    <t>Tax Base (Post LCTS)</t>
  </si>
  <si>
    <t>Tax Base (LCTS)</t>
  </si>
  <si>
    <t>Tax Base (Pre LCTS)</t>
  </si>
  <si>
    <t>% Increase/(Decrease)</t>
  </si>
  <si>
    <t>2016/17</t>
  </si>
  <si>
    <t>Band A</t>
  </si>
  <si>
    <t>Band B</t>
  </si>
  <si>
    <t>Band C</t>
  </si>
  <si>
    <t>Band E</t>
  </si>
  <si>
    <t>Band F</t>
  </si>
  <si>
    <t>Band G</t>
  </si>
  <si>
    <t>Band H</t>
  </si>
  <si>
    <t>Precept Amount</t>
  </si>
  <si>
    <t>Band D Equiv</t>
  </si>
  <si>
    <t>TO THE BILLING AUTHORITY FOR THE BASILDON BOROUGH COUNCIL</t>
  </si>
  <si>
    <t>In accordance with section 41 of the Local Government Finance Act 1992 (“the Act”), as amended,</t>
  </si>
  <si>
    <t>Billericay Town Council</t>
  </si>
  <si>
    <t>The above amount, payable by the billing authority for the year, has been calculated by the precepting authority under section 49A of the Act as its Council Tax Requirement for the year.</t>
  </si>
  <si>
    <t>For your information, this is equivalent to a basic amount of council tax calculated as follows at band D equivalent level, compared with the precept for the current financial year:</t>
  </si>
  <si>
    <t>Year</t>
  </si>
  <si>
    <t>commencing:</t>
  </si>
  <si>
    <t>amount:</t>
  </si>
  <si>
    <t>Estimated</t>
  </si>
  <si>
    <t>Council Tax Base:</t>
  </si>
  <si>
    <t>Basic amount of Council Tax:</t>
  </si>
  <si>
    <t>Please make payments by direct bank transfer to:</t>
  </si>
  <si>
    <t>in accordance with the following agreed schedule:</t>
  </si>
  <si>
    <t>Signed:</t>
  </si>
  <si>
    <t>(Person authorised by the precepting authority for this purpose)</t>
  </si>
  <si>
    <t>(Name)</t>
  </si>
  <si>
    <t>(Title/position)</t>
  </si>
  <si>
    <t>Bank</t>
  </si>
  <si>
    <t>Branch</t>
  </si>
  <si>
    <t>Sort code</t>
  </si>
  <si>
    <t>Account Name</t>
  </si>
  <si>
    <t>Account no</t>
  </si>
  <si>
    <t>Bank of Scotland</t>
  </si>
  <si>
    <t>Edinburgh</t>
  </si>
  <si>
    <t>12-20-29</t>
  </si>
  <si>
    <t>Name of bank:</t>
  </si>
  <si>
    <t xml:space="preserve">Name of branch: </t>
  </si>
  <si>
    <t xml:space="preserve">Sort code: </t>
  </si>
  <si>
    <t xml:space="preserve">Name of Account: </t>
  </si>
  <si>
    <t xml:space="preserve">Account no: </t>
  </si>
  <si>
    <t>Clerk:</t>
  </si>
  <si>
    <t>Barclays</t>
  </si>
  <si>
    <t>Northlands Pavement, Pitsea</t>
  </si>
  <si>
    <t>20-70-93</t>
  </si>
  <si>
    <t>Bowers Gifford &amp; North Benfleet Parish Council</t>
  </si>
  <si>
    <t>Santander</t>
  </si>
  <si>
    <t>N/A</t>
  </si>
  <si>
    <t>09-06-66</t>
  </si>
  <si>
    <t>Little Burstead Parish Council</t>
  </si>
  <si>
    <t>Basildon</t>
  </si>
  <si>
    <t>20-04-96</t>
  </si>
  <si>
    <t>Authorised at a meeting of the Parish Council held on</t>
  </si>
  <si>
    <t>Glasgow Business Banking</t>
  </si>
  <si>
    <t>Noak Bridge Parish Council</t>
  </si>
  <si>
    <t>Ramsden Bellhouse Parish Council</t>
  </si>
  <si>
    <t>Chelmsford</t>
  </si>
  <si>
    <t>20-19-95</t>
  </si>
  <si>
    <t>20-79-73</t>
  </si>
  <si>
    <t>Ramsden Crays Parish Council</t>
  </si>
  <si>
    <t>Southend on Sea</t>
  </si>
  <si>
    <t>Shotgate Parish Council</t>
  </si>
  <si>
    <t>Guidance Notes</t>
  </si>
  <si>
    <t>1. Select your Parish from the drop down menu in cell B2.</t>
  </si>
  <si>
    <t>Tab 'Precept Demand'</t>
  </si>
  <si>
    <t>1. Enter the required precept amount in both figures and words.</t>
  </si>
  <si>
    <t>3. Sign the form and return it to:</t>
  </si>
  <si>
    <t>Financial Accounting</t>
  </si>
  <si>
    <t>The Basildon Centre</t>
  </si>
  <si>
    <t>St Martins Square</t>
  </si>
  <si>
    <t>For further information please contact:</t>
  </si>
  <si>
    <t>Basildon SS14 1DL</t>
  </si>
  <si>
    <r>
      <t>Local Government Finance Act 1992</t>
    </r>
    <r>
      <rPr>
        <sz val="11"/>
        <color theme="1"/>
        <rFont val="Arial"/>
        <family val="2"/>
      </rPr>
      <t xml:space="preserve"> (“the 1992 Act”)</t>
    </r>
  </si>
  <si>
    <t>Council Tax Requirement</t>
  </si>
  <si>
    <t>S.49A</t>
  </si>
  <si>
    <t>Short description</t>
  </si>
  <si>
    <t>Source</t>
  </si>
  <si>
    <t>Key</t>
  </si>
  <si>
    <t>(2)(a)</t>
  </si>
  <si>
    <t>Revenue expenditure for the year</t>
  </si>
  <si>
    <t>Budget</t>
  </si>
  <si>
    <t>A</t>
  </si>
  <si>
    <t>(2)(b)</t>
  </si>
  <si>
    <t>Contingencies for the year</t>
  </si>
  <si>
    <t>B</t>
  </si>
  <si>
    <t>(2)(c)</t>
  </si>
  <si>
    <t>Contribution to reserves to meet estimated future expenditure</t>
  </si>
  <si>
    <t>L+M</t>
  </si>
  <si>
    <t>C</t>
  </si>
  <si>
    <t>(2)(d)</t>
  </si>
  <si>
    <t>Contribution to reserves to meet estimated revenue deficits from previous years</t>
  </si>
  <si>
    <t>D</t>
  </si>
  <si>
    <t>Aggregate of revenue debits</t>
  </si>
  <si>
    <t>A+B+C+D</t>
  </si>
  <si>
    <t>E</t>
  </si>
  <si>
    <t>(3)(a)</t>
  </si>
  <si>
    <t>Revenue income for the year</t>
  </si>
  <si>
    <t>F</t>
  </si>
  <si>
    <t>Council Tax Reduction -  Grant Income</t>
  </si>
  <si>
    <t>Billing Authority</t>
  </si>
  <si>
    <t>G</t>
  </si>
  <si>
    <t>(3)(b)</t>
  </si>
  <si>
    <t>Contribution from reserves to meet revenue expenditure and contingencies for the year</t>
  </si>
  <si>
    <t>H</t>
  </si>
  <si>
    <t>Aggregate of revenue credits</t>
  </si>
  <si>
    <t>F+G+H</t>
  </si>
  <si>
    <t>J</t>
  </si>
  <si>
    <t>E-J</t>
  </si>
  <si>
    <t>(if positive)</t>
  </si>
  <si>
    <t>K</t>
  </si>
  <si>
    <t>(5)(a)</t>
  </si>
  <si>
    <t>Contribution to reserves to meet cash flow shortfalls in the following financial year prior to receipt of income</t>
  </si>
  <si>
    <t>L</t>
  </si>
  <si>
    <t>(5)(b)</t>
  </si>
  <si>
    <t>Contribution to reserves to meet revenue expenditure to be incurred in future years</t>
  </si>
  <si>
    <t>M</t>
  </si>
  <si>
    <t>Override by Secretary of State</t>
  </si>
  <si>
    <t>N</t>
  </si>
  <si>
    <t>Calculation</t>
  </si>
  <si>
    <t>£</t>
  </si>
  <si>
    <t>Contribution to reserves to meet future expenditure:</t>
  </si>
  <si>
    <t>(2A) …</t>
  </si>
  <si>
    <t>1.            Section 41 of the 1992 Act, as amended, reads as follows:</t>
  </si>
  <si>
    <t xml:space="preserve">(1)          For each financial year a local precepting authority may issue a precept in accordance with this section. </t>
  </si>
  <si>
    <t xml:space="preserve">(2)          A precept issued to a billing authority under this section must state, as the amount payable by that authority for the year, the amount which has been calculated (or last calculated)— </t>
  </si>
  <si>
    <t>(a)          in the case of a precepting authority in England, by that authority under section 49A below as its council tax requirement for the year, and</t>
  </si>
  <si>
    <t>(4)          A precept under this section must be issued before 1st March in the financial year preceding that for which it is issued, but is not invalid merely because it is issued on or after that date.</t>
  </si>
  <si>
    <t>(1)          In relation to each financial year a local precepting authority in England must make the calculations required by this section.</t>
  </si>
  <si>
    <t>(2)          The authority must calculate the aggregate of—</t>
  </si>
  <si>
    <t>(a)          the expenditure the authority estimates it will incur in the year in performing its functions and will charge to a revenue account for the year in accordance with proper practices,</t>
  </si>
  <si>
    <t>(b)          such allowance as the authority estimates will be appropriate for contingencies in relation to amounts to be charged or credited to a revenue account for the year in accordance with proper practices,</t>
  </si>
  <si>
    <t>(c)          the financial reserves which the authority estimates it will be appropriate to raise in the year for meeting its estimated future expenditure, and</t>
  </si>
  <si>
    <t>(d)          such financial reserves as are sufficient to meet so much of the amount estimated by the authority to be a revenue account deficit for any earlier financial year as has not already been provided for.</t>
  </si>
  <si>
    <t>(3)          The authority must calculate the aggregate of—</t>
  </si>
  <si>
    <t>(a)          the income which it estimates will accrue to it in the year and which it will credit to a revenue account for the year in accordance with proper practices, other than income which it estimates will accrue to it in respect of any precept issued by it, and</t>
  </si>
  <si>
    <t>(b)          the amount of the financial reserves which the authority estimates that it will use in order to provide for the items mentioned in paragraphs (a) and (b) of subsection (2) above.</t>
  </si>
  <si>
    <t xml:space="preserve">(4)          If the aggregate calculated under subsection (2) above exceeds that calculated under subsection (3) above, the authority must calculate the amount equal to the difference; and the amount so calculated is to be its council tax requirement for the year. </t>
  </si>
  <si>
    <t>(5)          For the purposes of subsection (2)(c) above an authority’s estimated future expenditure is—</t>
  </si>
  <si>
    <t>(a)          that which the authority estimates it will incur in the financial year following the year in question, will charge to a revenue account for the year in accordance with proper practices and will have to defray in the year before the following sums are sufficiently available, namely, sums—</t>
  </si>
  <si>
    <t>(i)            which will be payable to it for the year, and</t>
  </si>
  <si>
    <t>(ii)           in respect of which amounts will be credited to a revenue account for the year in accordance with proper practices, and</t>
  </si>
  <si>
    <t>(b)          that which the authority estimates it will incur in the financial year referred to in paragraph (a) above or any subsequent financial year in performing its functions and which will be charged to a revenue account for that or any other year in accordance with proper practices.</t>
  </si>
  <si>
    <t>(6)          This section is subject to section 52ZV … (which requires a direction to a local precepting authority that the referendum provisions in Chapter 4ZA are not to apply to the authority for a financial year to state the amount of the authority’s council tax requirement for the year).</t>
  </si>
  <si>
    <t>3.            To help understand the calculation required by section 49A, a template is offered below:</t>
  </si>
  <si>
    <t>4.            A template that is perhaps more practical for actual use by the parish council in making the calculation is offered below.  It incorporates the two figures referred to in 49A(5) in their proper place in the main calculation and it ignores the special case referred to in 49A(6):</t>
  </si>
  <si>
    <t>o     estimated cash flow shortfalls in the following financial year prior to receipt of income</t>
  </si>
  <si>
    <t>o     estimated revenue expenditure to be incurred in future years</t>
  </si>
  <si>
    <r>
      <t xml:space="preserve">5.            The actual form of calculation is for the individual parish council to decide, so long as it complies with the requirements of section 49A and can be shown to have been made by the council itself (not by a committee, an individual member or an officer).  The above template is suitable for incorporating into your budget report and/or into the minutes of the council meeting when it approves its budget for the year and sets its precept.  You do </t>
    </r>
    <r>
      <rPr>
        <u/>
        <sz val="11"/>
        <color theme="1"/>
        <rFont val="Arial"/>
        <family val="2"/>
      </rPr>
      <t>not</t>
    </r>
    <r>
      <rPr>
        <sz val="11"/>
        <color theme="1"/>
        <rFont val="Arial"/>
        <family val="2"/>
      </rPr>
      <t xml:space="preserve"> need to send a copy to Basildon Council.</t>
    </r>
  </si>
  <si>
    <t xml:space="preserve">(b)  … </t>
  </si>
  <si>
    <t>(3)  …</t>
  </si>
  <si>
    <t>We have omitted these references to newly established parishes and to authorities in Wales]</t>
  </si>
  <si>
    <t>2.            Section 49A was inserted into the 1992 Act by section 78 of the Localism Act 2011. 
               It reads as follows:</t>
  </si>
  <si>
    <t>Council Tax Requirement for the year</t>
  </si>
  <si>
    <r>
      <t xml:space="preserve">Amount directed by the Secretary of State to be the </t>
    </r>
    <r>
      <rPr>
        <b/>
        <sz val="9"/>
        <color theme="1"/>
        <rFont val="Arial"/>
        <family val="2"/>
      </rPr>
      <t xml:space="preserve">Council Tax Requirement </t>
    </r>
    <r>
      <rPr>
        <sz val="9"/>
        <color theme="1"/>
        <rFont val="Arial"/>
        <family val="2"/>
      </rPr>
      <t xml:space="preserve">for the year (where he is satisfied the council is in such financial difficulties that it actually needs an “excessive” council tax increase) </t>
    </r>
  </si>
  <si>
    <t>(2)</t>
  </si>
  <si>
    <t>(3)</t>
  </si>
  <si>
    <t>(4)</t>
  </si>
  <si>
    <t>(6)</t>
  </si>
  <si>
    <t>Council Tax Requirement for the year:</t>
  </si>
  <si>
    <t>Tab 'Council Tax Requirement'</t>
  </si>
  <si>
    <t>Tab 'Precept Calc' - Calculating the LCTS Compensation Grant</t>
  </si>
  <si>
    <t xml:space="preserve"> Note: Do not enter an amount into cell E59 - this will be calculated from tab 'Precept Calc'.</t>
  </si>
  <si>
    <t>2. Find the figure closest to your Council Tax Requirement in row 21. Enter the corresponding  precept amount on row 19 into cell C5.</t>
  </si>
  <si>
    <t>1. Use the template provided to calculate your Council Tax Requirement (cell E63).</t>
  </si>
  <si>
    <t xml:space="preserve"> Note: The grant figure should now feed into the Council Tax Requirement.</t>
  </si>
  <si>
    <t>2. Ensure that the correct bank details are shown and amend where necessary.</t>
  </si>
  <si>
    <t>Total Income</t>
  </si>
  <si>
    <t>Increase/
(Decrease)</t>
  </si>
  <si>
    <t>3. Enter the corresponding Grant amount into cell C9. (Row 20 of the column for the required precept amount).</t>
  </si>
  <si>
    <t>4. Check that your Council Tax Requirement (Tab 'Council Tax Requirement' cell E63) now equals the Precept amount in cell C5.</t>
  </si>
  <si>
    <t>Disclaimer</t>
  </si>
  <si>
    <t>The content of this Note is for general guidance purposes only and does not constitute legal or professional advice.  Whilst we endeavour to ensure that the information provided is up-to-date and accurate, no warranty, express or implied, is given as to its accuracy and we do not accept any liability for error or omission or for loss or damage of any kind arising from its use.</t>
  </si>
  <si>
    <t>2017/18</t>
  </si>
  <si>
    <t>Gt Burstead &amp; South Green Village Council</t>
  </si>
  <si>
    <t>clerkbgnbparishcouncil@gmail.com</t>
  </si>
  <si>
    <t>PRECEPT FOR YEAR COMMENCING 1st APRIL 2017</t>
  </si>
  <si>
    <t>1st April 2017</t>
  </si>
  <si>
    <t>Linda Beazley</t>
  </si>
  <si>
    <t>Senior Accountant</t>
  </si>
  <si>
    <t>linda.beazley@basildon.gov.uk</t>
  </si>
  <si>
    <t>01268 208051</t>
  </si>
  <si>
    <t>being the local precepting authority for its area, hereby precepts upon the billing authority in respect of the financial year commencing on the 1st day of April 2017, for the sum of:</t>
  </si>
  <si>
    <t>the</t>
  </si>
  <si>
    <t xml:space="preserve">Select Parish </t>
  </si>
  <si>
    <r>
      <t>six thousand two hundred and seventy seven pounds and eighty-eight pence</t>
    </r>
    <r>
      <rPr>
        <i/>
        <sz val="11"/>
        <color theme="1"/>
        <rFont val="Arial"/>
        <family val="2"/>
      </rPr>
      <t>(in words)</t>
    </r>
  </si>
  <si>
    <r>
      <t xml:space="preserve">£ 6277.88  </t>
    </r>
    <r>
      <rPr>
        <i/>
        <sz val="11"/>
        <color theme="1"/>
        <rFont val="Arial"/>
        <family val="2"/>
      </rPr>
      <t>(in figures)</t>
    </r>
  </si>
  <si>
    <t>1st April 2018</t>
  </si>
  <si>
    <t>on 1st April 2018</t>
  </si>
  <si>
    <t>on 1st October 2018</t>
  </si>
  <si>
    <t>27th February 2018</t>
  </si>
  <si>
    <t>Parish Council Clerk/Responsible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</si>
</sst>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quot;£&quot;#,##0.00"/>
    <numFmt numFmtId="166" formatCode="00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b/>
      <sz val="12"/>
      <color theme="1"/>
      <name val="Arial"/>
      <family val="2"/>
    </font>
    <font>
      <sz val="11"/>
      <color theme="1"/>
      <name val="Arial"/>
      <family val="2"/>
    </font>
    <font>
      <i/>
      <sz val="11"/>
      <color theme="1"/>
      <name val="Arial"/>
      <family val="2"/>
    </font>
    <font>
      <b/>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u/>
      <sz val="11"/>
      <color theme="1"/>
      <name val="Arial"/>
      <family val="2"/>
    </font>
    <font>
      <sz val="11"/>
      <color rgb="FF000000"/>
      <name val="Arial"/>
      <family val="2"/>
    </font>
    <font>
      <i/>
      <sz val="11"/>
      <color rgb="FF000000"/>
      <name val="Arial"/>
      <family val="2"/>
    </font>
    <font>
      <i/>
      <sz val="9"/>
      <color rgb="FF000000"/>
      <name val="Arial"/>
      <family val="2"/>
    </font>
    <font>
      <sz val="11"/>
      <color rgb="FF808080"/>
      <name val="Arial"/>
      <family val="2"/>
    </font>
    <font>
      <sz val="11"/>
      <color theme="0" tint="-0.34998626667073579"/>
      <name val="Arial"/>
      <family val="2"/>
    </font>
    <font>
      <u/>
      <sz val="11"/>
      <color theme="0" tint="-0.34998626667073579"/>
      <name val="Arial"/>
      <family val="2"/>
    </font>
    <font>
      <b/>
      <i/>
      <sz val="11"/>
      <color theme="1"/>
      <name val="Calibri"/>
      <family val="2"/>
      <scheme val="minor"/>
    </font>
    <font>
      <b/>
      <u/>
      <sz val="11"/>
      <color theme="1"/>
      <name val="Calibri"/>
      <family val="2"/>
      <scheme val="minor"/>
    </font>
    <font>
      <sz val="26"/>
      <color theme="1"/>
      <name val="Wingdings 3"/>
      <family val="1"/>
      <charset val="2"/>
    </font>
  </fonts>
  <fills count="8">
    <fill>
      <patternFill patternType="none"/>
    </fill>
    <fill>
      <patternFill patternType="gray125"/>
    </fill>
    <fill>
      <patternFill patternType="solid">
        <fgColor indexed="43"/>
        <bgColor indexed="64"/>
      </patternFill>
    </fill>
    <fill>
      <patternFill patternType="solid">
        <fgColor theme="5" tint="0.59999389629810485"/>
        <bgColor indexed="64"/>
      </patternFill>
    </fill>
    <fill>
      <patternFill patternType="solid">
        <fgColor rgb="FFFFCC00"/>
        <bgColor indexed="64"/>
      </patternFill>
    </fill>
    <fill>
      <patternFill patternType="solid">
        <fgColor rgb="FFD9D9D9"/>
        <bgColor indexed="64"/>
      </patternFill>
    </fill>
    <fill>
      <patternFill patternType="solid">
        <fgColor theme="0"/>
        <bgColor indexed="64"/>
      </patternFill>
    </fill>
    <fill>
      <patternFill patternType="solid">
        <fgColor theme="7"/>
        <bgColor indexed="64"/>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style="thick">
        <color indexed="64"/>
      </top>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thick">
        <color indexed="64"/>
      </left>
      <right/>
      <top/>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bottom/>
      <diagonal/>
    </border>
    <border>
      <left style="thick">
        <color indexed="64"/>
      </left>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6">
    <xf numFmtId="0" fontId="0" fillId="0" borderId="0" xfId="0"/>
    <xf numFmtId="0" fontId="3" fillId="0" borderId="0" xfId="0" applyFont="1"/>
    <xf numFmtId="0" fontId="3" fillId="0" borderId="0" xfId="0" applyFont="1" applyAlignment="1">
      <alignment horizontal="right" wrapText="1"/>
    </xf>
    <xf numFmtId="0" fontId="3" fillId="0" borderId="0" xfId="0" applyFont="1" applyAlignment="1">
      <alignment horizontal="right"/>
    </xf>
    <xf numFmtId="4" fontId="3" fillId="0" borderId="0" xfId="0" applyNumberFormat="1" applyFont="1" applyAlignment="1">
      <alignment horizontal="right"/>
    </xf>
    <xf numFmtId="0" fontId="4" fillId="0" borderId="0" xfId="0" applyFont="1" applyBorder="1"/>
    <xf numFmtId="4" fontId="4" fillId="0" borderId="0" xfId="0" applyNumberFormat="1" applyFont="1"/>
    <xf numFmtId="4" fontId="3" fillId="0" borderId="0" xfId="0" applyNumberFormat="1" applyFont="1"/>
    <xf numFmtId="164" fontId="4" fillId="0" borderId="0" xfId="0" applyNumberFormat="1" applyFont="1" applyFill="1" applyBorder="1" applyAlignment="1"/>
    <xf numFmtId="164" fontId="4" fillId="0" borderId="0" xfId="0" applyNumberFormat="1" applyFont="1" applyFill="1" applyBorder="1" applyAlignment="1">
      <alignment wrapText="1"/>
    </xf>
    <xf numFmtId="4" fontId="4" fillId="0" borderId="0" xfId="0" applyNumberFormat="1" applyFont="1" applyFill="1"/>
    <xf numFmtId="0" fontId="4" fillId="0" borderId="0" xfId="0" applyNumberFormat="1" applyFont="1" applyFill="1" applyBorder="1" applyAlignment="1"/>
    <xf numFmtId="4" fontId="4" fillId="0" borderId="0" xfId="0" applyNumberFormat="1" applyFont="1" applyBorder="1"/>
    <xf numFmtId="0" fontId="4" fillId="0" borderId="0" xfId="0" applyFont="1"/>
    <xf numFmtId="4" fontId="3" fillId="0" borderId="1" xfId="0" applyNumberFormat="1" applyFont="1" applyFill="1" applyBorder="1"/>
    <xf numFmtId="4" fontId="3" fillId="2" borderId="1" xfId="0" applyNumberFormat="1" applyFont="1" applyFill="1" applyBorder="1"/>
    <xf numFmtId="4" fontId="0" fillId="0" borderId="0" xfId="0" applyNumberFormat="1"/>
    <xf numFmtId="0" fontId="0" fillId="0" borderId="0" xfId="0" quotePrefix="1"/>
    <xf numFmtId="0" fontId="0" fillId="0" borderId="0" xfId="0" applyAlignment="1">
      <alignmen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4" fontId="6" fillId="5" borderId="14"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xf numFmtId="165" fontId="6" fillId="5" borderId="14" xfId="0" applyNumberFormat="1" applyFont="1" applyFill="1" applyBorder="1" applyAlignment="1">
      <alignment horizontal="center" vertical="center" wrapText="1"/>
    </xf>
    <xf numFmtId="165" fontId="6" fillId="5" borderId="16" xfId="0" applyNumberFormat="1" applyFont="1" applyFill="1" applyBorder="1" applyAlignment="1">
      <alignment horizontal="center" vertical="center" wrapText="1"/>
    </xf>
    <xf numFmtId="0" fontId="9" fillId="0" borderId="0" xfId="0" applyFont="1"/>
    <xf numFmtId="0" fontId="10" fillId="0" borderId="0" xfId="0" applyFont="1" applyAlignment="1">
      <alignment vertical="center"/>
    </xf>
    <xf numFmtId="0" fontId="9" fillId="0" borderId="0" xfId="0" applyFont="1" applyFill="1" applyAlignment="1">
      <alignment horizontal="center" vertical="top" wrapText="1"/>
    </xf>
    <xf numFmtId="0" fontId="9" fillId="0" borderId="0" xfId="0" applyFont="1" applyFill="1"/>
    <xf numFmtId="0" fontId="10" fillId="0" borderId="2" xfId="0" quotePrefix="1" applyFont="1" applyFill="1" applyBorder="1" applyAlignment="1">
      <alignment horizontal="center" vertical="top" wrapText="1"/>
    </xf>
    <xf numFmtId="0" fontId="10" fillId="0" borderId="2" xfId="0" applyFont="1" applyBorder="1" applyAlignment="1">
      <alignment vertical="center"/>
    </xf>
    <xf numFmtId="4" fontId="9" fillId="0" borderId="2" xfId="0" applyNumberFormat="1" applyFont="1" applyFill="1" applyBorder="1" applyAlignment="1">
      <alignment horizontal="center" vertical="top" wrapText="1"/>
    </xf>
    <xf numFmtId="2" fontId="9" fillId="0" borderId="2" xfId="0" applyNumberFormat="1" applyFont="1" applyFill="1" applyBorder="1" applyAlignment="1">
      <alignment horizontal="center" vertical="top" wrapText="1"/>
    </xf>
    <xf numFmtId="0" fontId="9" fillId="0" borderId="0" xfId="0" applyFont="1" applyFill="1" applyAlignment="1">
      <alignment vertical="top"/>
    </xf>
    <xf numFmtId="0" fontId="9" fillId="0" borderId="0" xfId="0" quotePrefix="1" applyFont="1" applyBorder="1" applyAlignment="1">
      <alignment horizontal="right"/>
    </xf>
    <xf numFmtId="0" fontId="9" fillId="0" borderId="0" xfId="0" quotePrefix="1" applyFont="1"/>
    <xf numFmtId="2" fontId="9" fillId="0" borderId="0" xfId="0" applyNumberFormat="1" applyFont="1"/>
    <xf numFmtId="2" fontId="9" fillId="0" borderId="0" xfId="0" applyNumberFormat="1" applyFont="1" applyFill="1"/>
    <xf numFmtId="10" fontId="9" fillId="0" borderId="0" xfId="1" applyNumberFormat="1" applyFont="1" applyFill="1"/>
    <xf numFmtId="4" fontId="9" fillId="0" borderId="0" xfId="0" applyNumberFormat="1" applyFont="1"/>
    <xf numFmtId="4" fontId="9" fillId="0" borderId="0" xfId="0" applyNumberFormat="1" applyFont="1" applyFill="1"/>
    <xf numFmtId="4" fontId="9" fillId="3" borderId="0" xfId="0" applyNumberFormat="1" applyFont="1" applyFill="1"/>
    <xf numFmtId="4" fontId="9" fillId="0" borderId="1" xfId="0" applyNumberFormat="1" applyFont="1" applyBorder="1"/>
    <xf numFmtId="4" fontId="9" fillId="0" borderId="0" xfId="0" applyNumberFormat="1" applyFont="1" applyBorder="1"/>
    <xf numFmtId="4" fontId="9" fillId="0" borderId="1" xfId="0" applyNumberFormat="1" applyFont="1" applyFill="1" applyBorder="1"/>
    <xf numFmtId="0" fontId="6" fillId="5" borderId="28" xfId="0" applyFont="1" applyFill="1" applyBorder="1" applyAlignment="1">
      <alignment horizontal="left" vertical="center" indent="1"/>
    </xf>
    <xf numFmtId="0" fontId="6" fillId="5" borderId="29" xfId="0" applyFont="1" applyFill="1" applyBorder="1" applyAlignment="1">
      <alignment horizontal="left" vertical="center" indent="1"/>
    </xf>
    <xf numFmtId="0" fontId="6" fillId="5" borderId="15" xfId="0" applyFont="1" applyFill="1" applyBorder="1" applyAlignment="1">
      <alignment horizontal="left" vertical="center" indent="1"/>
    </xf>
    <xf numFmtId="0" fontId="6" fillId="5" borderId="21" xfId="0" applyFont="1" applyFill="1" applyBorder="1" applyAlignment="1">
      <alignment horizontal="left" vertical="center" indent="1"/>
    </xf>
    <xf numFmtId="0" fontId="6" fillId="5" borderId="0" xfId="0" applyFont="1" applyFill="1" applyBorder="1" applyAlignment="1">
      <alignment horizontal="left" vertical="center" indent="1"/>
    </xf>
    <xf numFmtId="0" fontId="6" fillId="5" borderId="30" xfId="0" applyFont="1" applyFill="1" applyBorder="1" applyAlignment="1">
      <alignment horizontal="left" vertical="center" indent="1"/>
    </xf>
    <xf numFmtId="0" fontId="6" fillId="5" borderId="31" xfId="0" applyFont="1" applyFill="1" applyBorder="1" applyAlignment="1">
      <alignment horizontal="left" vertical="center" indent="1"/>
    </xf>
    <xf numFmtId="0" fontId="6" fillId="5" borderId="22" xfId="0" applyFont="1" applyFill="1" applyBorder="1" applyAlignment="1">
      <alignment horizontal="left" vertical="center" indent="1"/>
    </xf>
    <xf numFmtId="0" fontId="6" fillId="5" borderId="18" xfId="0" applyFont="1" applyFill="1" applyBorder="1" applyAlignment="1">
      <alignment horizontal="left" vertical="center" indent="1"/>
    </xf>
    <xf numFmtId="165" fontId="6" fillId="5" borderId="10" xfId="0" applyNumberFormat="1" applyFont="1" applyFill="1" applyBorder="1" applyAlignment="1">
      <alignment horizontal="center" vertical="center" wrapText="1"/>
    </xf>
    <xf numFmtId="165" fontId="6" fillId="5" borderId="17" xfId="0" applyNumberFormat="1" applyFont="1" applyFill="1" applyBorder="1" applyAlignment="1">
      <alignment horizontal="center" vertical="center" wrapText="1"/>
    </xf>
    <xf numFmtId="164" fontId="0" fillId="0" borderId="0" xfId="0" applyNumberFormat="1"/>
    <xf numFmtId="14" fontId="0" fillId="0" borderId="0" xfId="0" quotePrefix="1" applyNumberFormat="1"/>
    <xf numFmtId="0" fontId="11" fillId="0" borderId="0" xfId="0" applyFont="1"/>
    <xf numFmtId="0" fontId="11" fillId="0" borderId="0" xfId="0" applyFont="1" applyFill="1"/>
    <xf numFmtId="0" fontId="2" fillId="0" borderId="0" xfId="0" applyFont="1"/>
    <xf numFmtId="0" fontId="0" fillId="0" borderId="0" xfId="0" applyAlignment="1">
      <alignment horizontal="left" indent="1"/>
    </xf>
    <xf numFmtId="4" fontId="9" fillId="4" borderId="2" xfId="0" applyNumberFormat="1" applyFont="1" applyFill="1" applyBorder="1" applyAlignment="1">
      <alignment horizontal="center"/>
    </xf>
    <xf numFmtId="4" fontId="9" fillId="0" borderId="0" xfId="0" applyNumberFormat="1" applyFont="1" applyFill="1" applyAlignment="1">
      <alignment horizontal="center"/>
    </xf>
    <xf numFmtId="0" fontId="12" fillId="0" borderId="0" xfId="2"/>
    <xf numFmtId="4" fontId="9" fillId="0" borderId="2" xfId="0" applyNumberFormat="1" applyFont="1" applyFill="1" applyBorder="1" applyAlignment="1">
      <alignment horizontal="center"/>
    </xf>
    <xf numFmtId="4" fontId="9" fillId="0" borderId="0" xfId="0" applyNumberFormat="1" applyFont="1" applyFill="1" applyBorder="1" applyAlignment="1">
      <alignment horizontal="center" vertical="top" wrapText="1"/>
    </xf>
    <xf numFmtId="0" fontId="10" fillId="0" borderId="0" xfId="0" applyFont="1" applyFill="1" applyBorder="1" applyAlignment="1">
      <alignment vertical="center"/>
    </xf>
    <xf numFmtId="4" fontId="9" fillId="0" borderId="0" xfId="0" applyNumberFormat="1" applyFont="1" applyFill="1" applyBorder="1" applyAlignment="1">
      <alignment horizontal="center"/>
    </xf>
    <xf numFmtId="4" fontId="10" fillId="0" borderId="2" xfId="0" applyNumberFormat="1" applyFont="1" applyFill="1" applyBorder="1" applyAlignment="1">
      <alignment horizontal="center" vertical="top" wrapText="1"/>
    </xf>
    <xf numFmtId="10" fontId="9" fillId="0" borderId="2" xfId="1" applyNumberFormat="1" applyFont="1" applyFill="1" applyBorder="1"/>
    <xf numFmtId="10" fontId="0" fillId="0" borderId="0" xfId="0" applyNumberFormat="1" applyFill="1"/>
    <xf numFmtId="4" fontId="4" fillId="0" borderId="41" xfId="0" applyNumberFormat="1" applyFont="1" applyFill="1" applyBorder="1"/>
    <xf numFmtId="4" fontId="4" fillId="0" borderId="0" xfId="0" applyNumberFormat="1" applyFont="1" applyFill="1" applyBorder="1"/>
    <xf numFmtId="3" fontId="4" fillId="0" borderId="0" xfId="0" applyNumberFormat="1" applyFont="1" applyFill="1" applyBorder="1" applyAlignment="1">
      <alignment horizontal="right"/>
    </xf>
    <xf numFmtId="3" fontId="4" fillId="0" borderId="0" xfId="0" applyNumberFormat="1" applyFont="1" applyFill="1" applyBorder="1" applyAlignment="1">
      <alignment horizontal="right" wrapText="1"/>
    </xf>
    <xf numFmtId="0" fontId="3" fillId="0" borderId="36" xfId="0" applyFont="1" applyBorder="1" applyAlignment="1">
      <alignment horizontal="right" wrapText="1"/>
    </xf>
    <xf numFmtId="4" fontId="4" fillId="0" borderId="41" xfId="0" applyNumberFormat="1" applyFont="1" applyBorder="1"/>
    <xf numFmtId="4" fontId="3" fillId="0" borderId="3" xfId="0" applyNumberFormat="1" applyFont="1" applyFill="1" applyBorder="1"/>
    <xf numFmtId="166" fontId="0" fillId="0" borderId="0" xfId="0" applyNumberFormat="1"/>
    <xf numFmtId="4" fontId="3" fillId="0" borderId="0" xfId="0" applyNumberFormat="1" applyFont="1" applyAlignment="1">
      <alignment horizontal="left"/>
    </xf>
    <xf numFmtId="0" fontId="20" fillId="0" borderId="0" xfId="0" applyFont="1"/>
    <xf numFmtId="0" fontId="21" fillId="0" borderId="0" xfId="0" applyFont="1"/>
    <xf numFmtId="0" fontId="21" fillId="0" borderId="0" xfId="0" applyFont="1" applyAlignment="1">
      <alignment horizontal="left"/>
    </xf>
    <xf numFmtId="0" fontId="6" fillId="0" borderId="0" xfId="0" applyFont="1" applyFill="1"/>
    <xf numFmtId="0" fontId="6" fillId="6" borderId="0" xfId="0" applyFont="1" applyFill="1"/>
    <xf numFmtId="0" fontId="14" fillId="6" borderId="0" xfId="0" applyFont="1" applyFill="1" applyAlignment="1">
      <alignment horizontal="left" vertical="center" indent="1"/>
    </xf>
    <xf numFmtId="0" fontId="6" fillId="6" borderId="0" xfId="0" applyFont="1" applyFill="1" applyAlignment="1">
      <alignment horizontal="left" indent="1"/>
    </xf>
    <xf numFmtId="0" fontId="15" fillId="6" borderId="0" xfId="0" applyFont="1" applyFill="1" applyAlignment="1">
      <alignment horizontal="justify" vertical="center"/>
    </xf>
    <xf numFmtId="0" fontId="14" fillId="6" borderId="0" xfId="0" applyFont="1" applyFill="1" applyAlignment="1">
      <alignment horizontal="left" vertical="top" indent="1"/>
    </xf>
    <xf numFmtId="0" fontId="14" fillId="6" borderId="0" xfId="0" applyFont="1" applyFill="1" applyAlignment="1">
      <alignment horizontal="left" vertical="center" wrapText="1" indent="1"/>
    </xf>
    <xf numFmtId="0" fontId="13" fillId="6" borderId="0" xfId="0" applyFont="1" applyFill="1" applyAlignment="1">
      <alignment horizontal="left" vertical="center"/>
    </xf>
    <xf numFmtId="0" fontId="14" fillId="6" borderId="0" xfId="0" applyFont="1" applyFill="1" applyAlignment="1">
      <alignment horizontal="left" vertical="center" wrapText="1"/>
    </xf>
    <xf numFmtId="0" fontId="8" fillId="6" borderId="6"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0" xfId="0" applyFont="1" applyFill="1"/>
    <xf numFmtId="0" fontId="9" fillId="6" borderId="32" xfId="0" quotePrefix="1" applyFont="1" applyFill="1" applyBorder="1" applyAlignment="1">
      <alignment horizontal="center" vertical="center" wrapText="1"/>
    </xf>
    <xf numFmtId="0" fontId="9" fillId="6" borderId="34" xfId="0" applyFont="1" applyFill="1" applyBorder="1" applyAlignment="1">
      <alignment horizontal="center" vertical="center" wrapText="1"/>
    </xf>
    <xf numFmtId="3" fontId="9" fillId="6" borderId="6" xfId="0" applyNumberFormat="1" applyFont="1" applyFill="1" applyBorder="1" applyAlignment="1">
      <alignment horizontal="right" vertical="center" wrapText="1"/>
    </xf>
    <xf numFmtId="3" fontId="9" fillId="6" borderId="14" xfId="0" applyNumberFormat="1" applyFont="1" applyFill="1" applyBorder="1" applyAlignment="1">
      <alignment horizontal="right" vertical="center" wrapText="1"/>
    </xf>
    <xf numFmtId="0" fontId="9" fillId="6" borderId="33" xfId="0" applyFont="1" applyFill="1" applyBorder="1" applyAlignment="1">
      <alignment horizontal="center" vertical="center" wrapText="1"/>
    </xf>
    <xf numFmtId="3" fontId="9" fillId="6" borderId="35" xfId="0" applyNumberFormat="1" applyFont="1" applyFill="1" applyBorder="1" applyAlignment="1">
      <alignment horizontal="right" vertical="center" wrapText="1"/>
    </xf>
    <xf numFmtId="3" fontId="9" fillId="6" borderId="32" xfId="0" applyNumberFormat="1" applyFont="1" applyFill="1" applyBorder="1" applyAlignment="1">
      <alignment horizontal="right" vertical="center" wrapText="1"/>
    </xf>
    <xf numFmtId="3" fontId="9" fillId="6" borderId="6" xfId="0" applyNumberFormat="1" applyFont="1" applyFill="1" applyBorder="1" applyAlignment="1">
      <alignment vertical="center"/>
    </xf>
    <xf numFmtId="0" fontId="10" fillId="6" borderId="32" xfId="0" quotePrefix="1" applyFont="1" applyFill="1" applyBorder="1" applyAlignment="1">
      <alignment horizontal="center" vertical="center" wrapText="1"/>
    </xf>
    <xf numFmtId="3" fontId="10" fillId="6" borderId="18" xfId="0" applyNumberFormat="1" applyFont="1" applyFill="1" applyBorder="1" applyAlignment="1">
      <alignment horizontal="right" vertical="center" wrapText="1"/>
    </xf>
    <xf numFmtId="3" fontId="10" fillId="6" borderId="6" xfId="0" applyNumberFormat="1" applyFont="1" applyFill="1" applyBorder="1" applyAlignment="1">
      <alignment vertical="center"/>
    </xf>
    <xf numFmtId="0" fontId="10" fillId="6" borderId="6" xfId="0" quotePrefix="1" applyFont="1" applyFill="1" applyBorder="1" applyAlignment="1">
      <alignment horizontal="center" vertical="center" wrapText="1"/>
    </xf>
    <xf numFmtId="0" fontId="6" fillId="6" borderId="0" xfId="0" applyFont="1" applyFill="1" applyAlignment="1">
      <alignment horizontal="justify" vertical="center"/>
    </xf>
    <xf numFmtId="0" fontId="17" fillId="6" borderId="0" xfId="0" applyFont="1" applyFill="1" applyAlignment="1">
      <alignment horizontal="justify" vertical="center"/>
    </xf>
    <xf numFmtId="0" fontId="22" fillId="0" borderId="0" xfId="0" applyFont="1"/>
    <xf numFmtId="0" fontId="10" fillId="7" borderId="0" xfId="0" applyFont="1" applyFill="1"/>
    <xf numFmtId="4" fontId="10" fillId="7" borderId="0" xfId="0" applyNumberFormat="1" applyFont="1" applyFill="1"/>
    <xf numFmtId="0" fontId="10" fillId="0" borderId="0" xfId="0" applyFont="1"/>
    <xf numFmtId="0" fontId="10" fillId="0" borderId="5" xfId="0" quotePrefix="1" applyFont="1" applyBorder="1" applyAlignment="1">
      <alignment horizontal="right"/>
    </xf>
    <xf numFmtId="0" fontId="0" fillId="0" borderId="0" xfId="0" applyAlignment="1">
      <alignment horizontal="left" wrapText="1" indent="1"/>
    </xf>
    <xf numFmtId="0" fontId="18" fillId="6" borderId="39"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40" xfId="0" applyFont="1" applyFill="1" applyBorder="1" applyAlignment="1">
      <alignment horizontal="left" vertical="center" wrapText="1"/>
    </xf>
    <xf numFmtId="0" fontId="19" fillId="6" borderId="36" xfId="0" applyFont="1" applyFill="1" applyBorder="1" applyAlignment="1">
      <alignment horizontal="left" vertical="center" wrapText="1"/>
    </xf>
    <xf numFmtId="0" fontId="19" fillId="6" borderId="37" xfId="0" applyFont="1" applyFill="1" applyBorder="1" applyAlignment="1">
      <alignment horizontal="left" vertical="center" wrapText="1"/>
    </xf>
    <xf numFmtId="0" fontId="19" fillId="6" borderId="38"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27"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14" fillId="6" borderId="0" xfId="0" applyFont="1" applyFill="1" applyAlignment="1">
      <alignment horizontal="left" vertical="center" wrapText="1"/>
    </xf>
    <xf numFmtId="0" fontId="10" fillId="6" borderId="7"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9" fillId="6" borderId="27" xfId="0" applyFont="1" applyFill="1" applyBorder="1" applyAlignment="1">
      <alignment horizontal="right" vertical="center" wrapText="1"/>
    </xf>
    <xf numFmtId="0" fontId="9" fillId="6" borderId="23" xfId="0" applyFont="1" applyFill="1" applyBorder="1" applyAlignment="1">
      <alignment horizontal="left" vertical="center" wrapText="1"/>
    </xf>
    <xf numFmtId="0" fontId="9" fillId="6" borderId="24"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9" fillId="6" borderId="35" xfId="0" quotePrefix="1"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14" fillId="6" borderId="0" xfId="0" applyFont="1" applyFill="1" applyAlignment="1">
      <alignment horizontal="left" vertical="center" wrapText="1" indent="1"/>
    </xf>
    <xf numFmtId="0" fontId="13" fillId="6" borderId="0" xfId="0" applyFont="1" applyFill="1" applyAlignment="1">
      <alignment horizontal="center" vertical="center"/>
    </xf>
    <xf numFmtId="0" fontId="6" fillId="6" borderId="0" xfId="0" applyFont="1" applyFill="1" applyAlignment="1">
      <alignment horizontal="left" vertical="center"/>
    </xf>
    <xf numFmtId="0" fontId="16" fillId="6" borderId="0" xfId="0" applyFont="1" applyFill="1" applyAlignment="1">
      <alignment horizontal="left" vertical="center" wrapText="1" indent="1"/>
    </xf>
    <xf numFmtId="0" fontId="10" fillId="4" borderId="7" xfId="0" applyFont="1" applyFill="1" applyBorder="1" applyAlignment="1">
      <alignment horizontal="left" vertical="center" indent="1"/>
    </xf>
    <xf numFmtId="0" fontId="10" fillId="4" borderId="8" xfId="0" applyFont="1" applyFill="1" applyBorder="1" applyAlignment="1">
      <alignment horizontal="left" vertical="center" indent="1"/>
    </xf>
    <xf numFmtId="0" fontId="10" fillId="4" borderId="9" xfId="0" applyFont="1" applyFill="1" applyBorder="1" applyAlignment="1">
      <alignment horizontal="left" vertical="center" indent="1"/>
    </xf>
    <xf numFmtId="0" fontId="6" fillId="5" borderId="26" xfId="0" applyFont="1" applyFill="1" applyBorder="1" applyAlignment="1">
      <alignment horizontal="left" vertical="center" wrapText="1" indent="1"/>
    </xf>
    <xf numFmtId="0" fontId="6" fillId="5" borderId="27" xfId="0" applyFont="1" applyFill="1" applyBorder="1" applyAlignment="1">
      <alignment horizontal="left" vertical="center" wrapText="1" indent="1"/>
    </xf>
    <xf numFmtId="0" fontId="6" fillId="5" borderId="14" xfId="0" applyFont="1" applyFill="1" applyBorder="1" applyAlignment="1">
      <alignment horizontal="left" vertical="center" wrapText="1" indent="1"/>
    </xf>
    <xf numFmtId="0" fontId="6" fillId="5" borderId="7" xfId="0" applyFont="1" applyFill="1" applyBorder="1" applyAlignment="1">
      <alignment horizontal="left" vertical="center" wrapText="1" indent="1"/>
    </xf>
    <xf numFmtId="0" fontId="6" fillId="5" borderId="8" xfId="0" applyFont="1" applyFill="1" applyBorder="1" applyAlignment="1">
      <alignment horizontal="left" vertical="center" wrapText="1" indent="1"/>
    </xf>
    <xf numFmtId="0" fontId="6" fillId="5" borderId="9" xfId="0" applyFont="1" applyFill="1" applyBorder="1" applyAlignment="1">
      <alignment horizontal="left" vertical="center" wrapText="1" inden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justify"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2" fillId="0" borderId="1" xfId="0" quotePrefix="1" applyFont="1" applyBorder="1" applyAlignment="1">
      <alignment horizontal="center"/>
    </xf>
    <xf numFmtId="0" fontId="2" fillId="0" borderId="4" xfId="0" quotePrefix="1" applyFont="1" applyBorder="1" applyAlignment="1">
      <alignment horizontal="center"/>
    </xf>
    <xf numFmtId="0" fontId="2" fillId="0" borderId="3" xfId="0" quotePrefix="1"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6</xdr:row>
      <xdr:rowOff>76200</xdr:rowOff>
    </xdr:from>
    <xdr:to>
      <xdr:col>1</xdr:col>
      <xdr:colOff>180975</xdr:colOff>
      <xdr:row>8</xdr:row>
      <xdr:rowOff>161925</xdr:rowOff>
    </xdr:to>
    <xdr:sp macro="" textlink="">
      <xdr:nvSpPr>
        <xdr:cNvPr id="5121" name="AutoShape 1">
          <a:extLst>
            <a:ext uri="{FF2B5EF4-FFF2-40B4-BE49-F238E27FC236}">
              <a16:creationId xmlns:a16="http://schemas.microsoft.com/office/drawing/2014/main" id="{00000000-0008-0000-0100-000001140000}"/>
            </a:ext>
          </a:extLst>
        </xdr:cNvPr>
        <xdr:cNvSpPr>
          <a:spLocks/>
        </xdr:cNvSpPr>
      </xdr:nvSpPr>
      <xdr:spPr bwMode="auto">
        <a:xfrm>
          <a:off x="657225" y="2324100"/>
          <a:ext cx="133350" cy="504825"/>
        </a:xfrm>
        <a:prstGeom prst="rightBrace">
          <a:avLst>
            <a:gd name="adj1" fmla="val 87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nda.beazley@basild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lerkbgnbparishcouncil@gmail.com" TargetMode="External"/><Relationship Id="rId1" Type="http://schemas.openxmlformats.org/officeDocument/2006/relationships/hyperlink" Target="mailto:clerkbgnbparishcounci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opLeftCell="A4" workbookViewId="0">
      <selection activeCell="L25" sqref="L25"/>
    </sheetView>
  </sheetViews>
  <sheetFormatPr defaultRowHeight="14.4" x14ac:dyDescent="0.3"/>
  <cols>
    <col min="1" max="1" width="3.44140625" customWidth="1"/>
    <col min="9" max="9" width="14.109375" customWidth="1"/>
  </cols>
  <sheetData>
    <row r="1" spans="1:10" x14ac:dyDescent="0.3">
      <c r="A1" s="63" t="s">
        <v>85</v>
      </c>
    </row>
    <row r="3" spans="1:10" ht="20.25" customHeight="1" x14ac:dyDescent="0.3">
      <c r="A3" s="85" t="s">
        <v>182</v>
      </c>
      <c r="B3" s="63"/>
      <c r="C3" s="63"/>
      <c r="D3" s="63"/>
    </row>
    <row r="4" spans="1:10" ht="20.25" customHeight="1" x14ac:dyDescent="0.3">
      <c r="A4" t="s">
        <v>186</v>
      </c>
    </row>
    <row r="5" spans="1:10" ht="20.25" customHeight="1" x14ac:dyDescent="0.3">
      <c r="A5" s="84" t="s">
        <v>184</v>
      </c>
      <c r="B5" s="63"/>
      <c r="C5" s="63"/>
      <c r="D5" s="63"/>
      <c r="E5" s="63"/>
      <c r="F5" s="63"/>
      <c r="G5" s="63"/>
      <c r="H5" s="63"/>
      <c r="I5" s="63"/>
    </row>
    <row r="6" spans="1:10" ht="20.25" customHeight="1" x14ac:dyDescent="0.3"/>
    <row r="7" spans="1:10" ht="20.25" customHeight="1" x14ac:dyDescent="0.3">
      <c r="A7" s="85" t="s">
        <v>183</v>
      </c>
      <c r="B7" s="63"/>
      <c r="C7" s="63"/>
      <c r="D7" s="63"/>
      <c r="E7" s="63"/>
      <c r="F7" s="63"/>
      <c r="G7" s="63"/>
    </row>
    <row r="8" spans="1:10" ht="20.25" customHeight="1" x14ac:dyDescent="0.3">
      <c r="A8" s="64" t="s">
        <v>86</v>
      </c>
    </row>
    <row r="9" spans="1:10" ht="34.5" customHeight="1" x14ac:dyDescent="0.3">
      <c r="A9" s="120" t="s">
        <v>185</v>
      </c>
      <c r="B9" s="120"/>
      <c r="C9" s="120"/>
      <c r="D9" s="120"/>
      <c r="E9" s="120"/>
      <c r="F9" s="120"/>
      <c r="G9" s="120"/>
      <c r="H9" s="120"/>
      <c r="I9" s="120"/>
      <c r="J9" s="120"/>
    </row>
    <row r="10" spans="1:10" ht="34.5" customHeight="1" x14ac:dyDescent="0.3">
      <c r="A10" s="120" t="s">
        <v>191</v>
      </c>
      <c r="B10" s="120"/>
      <c r="C10" s="120"/>
      <c r="D10" s="120"/>
      <c r="E10" s="120"/>
      <c r="F10" s="120"/>
      <c r="G10" s="120"/>
      <c r="H10" s="120"/>
      <c r="I10" s="120"/>
      <c r="J10" s="120"/>
    </row>
    <row r="11" spans="1:10" ht="34.5" customHeight="1" x14ac:dyDescent="0.3">
      <c r="A11" s="120" t="s">
        <v>192</v>
      </c>
      <c r="B11" s="120"/>
      <c r="C11" s="120"/>
      <c r="D11" s="120"/>
      <c r="E11" s="120"/>
      <c r="F11" s="120"/>
      <c r="G11" s="120"/>
      <c r="H11" s="120"/>
      <c r="I11" s="120"/>
      <c r="J11" s="120"/>
    </row>
    <row r="12" spans="1:10" ht="20.25" customHeight="1" x14ac:dyDescent="0.3">
      <c r="A12" s="84" t="s">
        <v>187</v>
      </c>
      <c r="B12" s="63"/>
      <c r="C12" s="63"/>
      <c r="D12" s="63"/>
      <c r="E12" s="63"/>
      <c r="F12" s="63"/>
      <c r="G12" s="63"/>
      <c r="H12" s="63"/>
    </row>
    <row r="13" spans="1:10" ht="20.25" customHeight="1" x14ac:dyDescent="0.3">
      <c r="A13" s="64"/>
    </row>
    <row r="14" spans="1:10" ht="20.25" customHeight="1" x14ac:dyDescent="0.3">
      <c r="A14" s="86" t="s">
        <v>87</v>
      </c>
    </row>
    <row r="15" spans="1:10" ht="20.25" customHeight="1" x14ac:dyDescent="0.3">
      <c r="A15" s="64" t="s">
        <v>88</v>
      </c>
    </row>
    <row r="16" spans="1:10" ht="20.25" customHeight="1" x14ac:dyDescent="0.3">
      <c r="A16" s="64" t="s">
        <v>188</v>
      </c>
    </row>
    <row r="17" spans="1:2" ht="20.25" customHeight="1" x14ac:dyDescent="0.3">
      <c r="A17" s="64" t="s">
        <v>89</v>
      </c>
    </row>
    <row r="18" spans="1:2" ht="6" customHeight="1" x14ac:dyDescent="0.3">
      <c r="A18" s="64"/>
    </row>
    <row r="19" spans="1:2" ht="14.25" customHeight="1" x14ac:dyDescent="0.3">
      <c r="A19" s="64"/>
      <c r="B19" t="s">
        <v>200</v>
      </c>
    </row>
    <row r="20" spans="1:2" ht="14.25" customHeight="1" x14ac:dyDescent="0.3">
      <c r="B20" t="s">
        <v>201</v>
      </c>
    </row>
    <row r="21" spans="1:2" ht="14.25" customHeight="1" x14ac:dyDescent="0.3">
      <c r="B21" t="s">
        <v>90</v>
      </c>
    </row>
    <row r="22" spans="1:2" ht="14.25" customHeight="1" x14ac:dyDescent="0.3">
      <c r="B22" t="s">
        <v>91</v>
      </c>
    </row>
    <row r="23" spans="1:2" ht="14.25" customHeight="1" x14ac:dyDescent="0.3">
      <c r="B23" t="s">
        <v>92</v>
      </c>
    </row>
    <row r="24" spans="1:2" ht="14.25" customHeight="1" x14ac:dyDescent="0.3">
      <c r="B24" t="s">
        <v>94</v>
      </c>
    </row>
    <row r="26" spans="1:2" x14ac:dyDescent="0.3">
      <c r="A26" t="s">
        <v>93</v>
      </c>
    </row>
    <row r="27" spans="1:2" x14ac:dyDescent="0.3">
      <c r="B27" s="67" t="s">
        <v>202</v>
      </c>
    </row>
    <row r="28" spans="1:2" x14ac:dyDescent="0.3">
      <c r="B28" t="s">
        <v>203</v>
      </c>
    </row>
  </sheetData>
  <mergeCells count="3">
    <mergeCell ref="A9:J9"/>
    <mergeCell ref="A10:J10"/>
    <mergeCell ref="A11:J11"/>
  </mergeCells>
  <hyperlinks>
    <hyperlink ref="B27"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2"/>
  <sheetViews>
    <sheetView topLeftCell="A5" workbookViewId="0">
      <selection activeCell="E79" sqref="E79"/>
    </sheetView>
  </sheetViews>
  <sheetFormatPr defaultColWidth="9.109375" defaultRowHeight="13.8" x14ac:dyDescent="0.25"/>
  <cols>
    <col min="1" max="1" width="9.109375" style="25"/>
    <col min="2" max="2" width="7.5546875" style="25" customWidth="1"/>
    <col min="3" max="3" width="41.44140625" style="25" customWidth="1"/>
    <col min="4" max="5" width="14.44140625" style="25" customWidth="1"/>
    <col min="6" max="16384" width="9.109375" style="25"/>
  </cols>
  <sheetData>
    <row r="1" spans="1:6" x14ac:dyDescent="0.25">
      <c r="A1" s="88"/>
      <c r="B1" s="88"/>
      <c r="C1" s="88"/>
      <c r="D1" s="88"/>
      <c r="E1" s="88"/>
      <c r="F1" s="88"/>
    </row>
    <row r="2" spans="1:6" x14ac:dyDescent="0.25">
      <c r="A2" s="148" t="s">
        <v>95</v>
      </c>
      <c r="B2" s="148"/>
      <c r="C2" s="148"/>
      <c r="D2" s="148"/>
      <c r="E2" s="148"/>
      <c r="F2" s="88"/>
    </row>
    <row r="3" spans="1:6" ht="27.75" customHeight="1" x14ac:dyDescent="0.25">
      <c r="A3" s="149" t="s">
        <v>145</v>
      </c>
      <c r="B3" s="149"/>
      <c r="C3" s="149"/>
      <c r="D3" s="149"/>
      <c r="E3" s="149"/>
      <c r="F3" s="88"/>
    </row>
    <row r="4" spans="1:6" ht="33" customHeight="1" x14ac:dyDescent="0.25">
      <c r="A4" s="147" t="s">
        <v>146</v>
      </c>
      <c r="B4" s="147"/>
      <c r="C4" s="147"/>
      <c r="D4" s="147"/>
      <c r="E4" s="147"/>
      <c r="F4" s="88"/>
    </row>
    <row r="5" spans="1:6" ht="52.5" customHeight="1" x14ac:dyDescent="0.25">
      <c r="A5" s="147" t="s">
        <v>147</v>
      </c>
      <c r="B5" s="147"/>
      <c r="C5" s="147"/>
      <c r="D5" s="147"/>
      <c r="E5" s="147"/>
      <c r="F5" s="88"/>
    </row>
    <row r="6" spans="1:6" ht="35.25" customHeight="1" x14ac:dyDescent="0.25">
      <c r="A6" s="147" t="s">
        <v>148</v>
      </c>
      <c r="B6" s="147"/>
      <c r="C6" s="147"/>
      <c r="D6" s="147"/>
      <c r="E6" s="147"/>
      <c r="F6" s="88"/>
    </row>
    <row r="7" spans="1:6" ht="14.25" customHeight="1" x14ac:dyDescent="0.25">
      <c r="A7" s="89" t="s">
        <v>171</v>
      </c>
      <c r="B7" s="90"/>
      <c r="C7" s="150" t="s">
        <v>173</v>
      </c>
      <c r="D7" s="150"/>
      <c r="E7" s="150"/>
      <c r="F7" s="88"/>
    </row>
    <row r="8" spans="1:6" ht="18.75" customHeight="1" x14ac:dyDescent="0.25">
      <c r="A8" s="89" t="s">
        <v>144</v>
      </c>
      <c r="B8" s="89"/>
      <c r="C8" s="150"/>
      <c r="D8" s="150"/>
      <c r="E8" s="150"/>
      <c r="F8" s="91"/>
    </row>
    <row r="9" spans="1:6" x14ac:dyDescent="0.25">
      <c r="A9" s="92" t="s">
        <v>172</v>
      </c>
      <c r="B9" s="90"/>
      <c r="C9" s="150"/>
      <c r="D9" s="150"/>
      <c r="E9" s="150"/>
      <c r="F9" s="88"/>
    </row>
    <row r="10" spans="1:6" x14ac:dyDescent="0.25">
      <c r="A10" s="90"/>
      <c r="B10" s="90"/>
      <c r="C10" s="90"/>
      <c r="D10" s="90"/>
      <c r="E10" s="90"/>
      <c r="F10" s="88"/>
    </row>
    <row r="11" spans="1:6" ht="52.5" customHeight="1" x14ac:dyDescent="0.25">
      <c r="A11" s="147" t="s">
        <v>149</v>
      </c>
      <c r="B11" s="147"/>
      <c r="C11" s="147"/>
      <c r="D11" s="147"/>
      <c r="E11" s="147"/>
      <c r="F11" s="88"/>
    </row>
    <row r="12" spans="1:6" ht="33" customHeight="1" x14ac:dyDescent="0.25">
      <c r="A12" s="133" t="s">
        <v>174</v>
      </c>
      <c r="B12" s="133"/>
      <c r="C12" s="133"/>
      <c r="D12" s="133"/>
      <c r="E12" s="133"/>
      <c r="F12" s="88"/>
    </row>
    <row r="13" spans="1:6" ht="33.75" customHeight="1" x14ac:dyDescent="0.25">
      <c r="A13" s="147" t="s">
        <v>150</v>
      </c>
      <c r="B13" s="147"/>
      <c r="C13" s="147"/>
      <c r="D13" s="147"/>
      <c r="E13" s="147"/>
      <c r="F13" s="88"/>
    </row>
    <row r="14" spans="1:6" ht="25.5" customHeight="1" x14ac:dyDescent="0.25">
      <c r="A14" s="147" t="s">
        <v>151</v>
      </c>
      <c r="B14" s="147"/>
      <c r="C14" s="147"/>
      <c r="D14" s="147"/>
      <c r="E14" s="147"/>
      <c r="F14" s="88"/>
    </row>
    <row r="15" spans="1:6" ht="49.5" customHeight="1" x14ac:dyDescent="0.25">
      <c r="A15" s="147" t="s">
        <v>152</v>
      </c>
      <c r="B15" s="147"/>
      <c r="C15" s="147"/>
      <c r="D15" s="147"/>
      <c r="E15" s="147"/>
      <c r="F15" s="88"/>
    </row>
    <row r="16" spans="1:6" ht="50.25" customHeight="1" x14ac:dyDescent="0.25">
      <c r="A16" s="147" t="s">
        <v>153</v>
      </c>
      <c r="B16" s="147"/>
      <c r="C16" s="147"/>
      <c r="D16" s="147"/>
      <c r="E16" s="147"/>
      <c r="F16" s="88"/>
    </row>
    <row r="17" spans="1:6" ht="46.5" customHeight="1" x14ac:dyDescent="0.25">
      <c r="A17" s="147" t="s">
        <v>154</v>
      </c>
      <c r="B17" s="147"/>
      <c r="C17" s="147"/>
      <c r="D17" s="147"/>
      <c r="E17" s="147"/>
      <c r="F17" s="88"/>
    </row>
    <row r="18" spans="1:6" ht="45.75" customHeight="1" x14ac:dyDescent="0.25">
      <c r="A18" s="147" t="s">
        <v>155</v>
      </c>
      <c r="B18" s="147"/>
      <c r="C18" s="147"/>
      <c r="D18" s="147"/>
      <c r="E18" s="147"/>
      <c r="F18" s="88"/>
    </row>
    <row r="19" spans="1:6" x14ac:dyDescent="0.25">
      <c r="A19" s="147" t="s">
        <v>156</v>
      </c>
      <c r="B19" s="147"/>
      <c r="C19" s="147"/>
      <c r="D19" s="147"/>
      <c r="E19" s="147"/>
      <c r="F19" s="88"/>
    </row>
    <row r="20" spans="1:6" ht="48" customHeight="1" x14ac:dyDescent="0.25">
      <c r="A20" s="147" t="s">
        <v>157</v>
      </c>
      <c r="B20" s="147"/>
      <c r="C20" s="147"/>
      <c r="D20" s="147"/>
      <c r="E20" s="147"/>
      <c r="F20" s="88"/>
    </row>
    <row r="21" spans="1:6" ht="42.75" customHeight="1" x14ac:dyDescent="0.25">
      <c r="A21" s="147" t="s">
        <v>158</v>
      </c>
      <c r="B21" s="147"/>
      <c r="C21" s="147"/>
      <c r="D21" s="147"/>
      <c r="E21" s="147"/>
      <c r="F21" s="93"/>
    </row>
    <row r="22" spans="1:6" ht="44.25" customHeight="1" x14ac:dyDescent="0.25">
      <c r="A22" s="147" t="s">
        <v>159</v>
      </c>
      <c r="B22" s="147"/>
      <c r="C22" s="147"/>
      <c r="D22" s="147"/>
      <c r="E22" s="147"/>
      <c r="F22" s="88"/>
    </row>
    <row r="23" spans="1:6" ht="30" customHeight="1" x14ac:dyDescent="0.25">
      <c r="A23" s="147" t="s">
        <v>160</v>
      </c>
      <c r="B23" s="147"/>
      <c r="C23" s="147"/>
      <c r="D23" s="147"/>
      <c r="E23" s="147"/>
      <c r="F23" s="88"/>
    </row>
    <row r="24" spans="1:6" ht="65.25" customHeight="1" x14ac:dyDescent="0.25">
      <c r="A24" s="147" t="s">
        <v>161</v>
      </c>
      <c r="B24" s="147"/>
      <c r="C24" s="147"/>
      <c r="D24" s="147"/>
      <c r="E24" s="147"/>
      <c r="F24" s="88"/>
    </row>
    <row r="25" spans="1:6" ht="22.5" customHeight="1" x14ac:dyDescent="0.25">
      <c r="A25" s="147" t="s">
        <v>162</v>
      </c>
      <c r="B25" s="147"/>
      <c r="C25" s="147"/>
      <c r="D25" s="147"/>
      <c r="E25" s="147"/>
      <c r="F25" s="88"/>
    </row>
    <row r="26" spans="1:6" ht="45" customHeight="1" x14ac:dyDescent="0.25">
      <c r="A26" s="147" t="s">
        <v>163</v>
      </c>
      <c r="B26" s="147"/>
      <c r="C26" s="147"/>
      <c r="D26" s="147"/>
      <c r="E26" s="147"/>
      <c r="F26" s="88"/>
    </row>
    <row r="27" spans="1:6" ht="59.25" customHeight="1" x14ac:dyDescent="0.25">
      <c r="A27" s="147" t="s">
        <v>164</v>
      </c>
      <c r="B27" s="147"/>
      <c r="C27" s="147"/>
      <c r="D27" s="147"/>
      <c r="E27" s="147"/>
      <c r="F27" s="88"/>
    </row>
    <row r="28" spans="1:6" ht="61.5" customHeight="1" x14ac:dyDescent="0.25">
      <c r="A28" s="147" t="s">
        <v>165</v>
      </c>
      <c r="B28" s="147"/>
      <c r="C28" s="147"/>
      <c r="D28" s="147"/>
      <c r="E28" s="147"/>
      <c r="F28" s="88"/>
    </row>
    <row r="29" spans="1:6" ht="21" customHeight="1" x14ac:dyDescent="0.25">
      <c r="A29" s="93"/>
      <c r="B29" s="93"/>
      <c r="C29" s="93"/>
      <c r="D29" s="93"/>
      <c r="E29" s="93"/>
      <c r="F29" s="88"/>
    </row>
    <row r="30" spans="1:6" x14ac:dyDescent="0.25">
      <c r="A30" s="94" t="s">
        <v>96</v>
      </c>
      <c r="B30" s="88"/>
      <c r="C30" s="88"/>
      <c r="D30" s="88"/>
      <c r="E30" s="88"/>
      <c r="F30" s="88"/>
    </row>
    <row r="31" spans="1:6" ht="40.5" customHeight="1" x14ac:dyDescent="0.25">
      <c r="A31" s="133" t="s">
        <v>166</v>
      </c>
      <c r="B31" s="133"/>
      <c r="C31" s="133"/>
      <c r="D31" s="133"/>
      <c r="E31" s="133"/>
      <c r="F31" s="88"/>
    </row>
    <row r="32" spans="1:6" ht="16.5" customHeight="1" thickBot="1" x14ac:dyDescent="0.3">
      <c r="A32" s="95"/>
      <c r="B32" s="95"/>
      <c r="C32" s="95"/>
      <c r="D32" s="95"/>
      <c r="E32" s="95"/>
      <c r="F32" s="88"/>
    </row>
    <row r="33" spans="1:6" ht="30.75" customHeight="1" thickBot="1" x14ac:dyDescent="0.3">
      <c r="A33" s="96" t="s">
        <v>97</v>
      </c>
      <c r="B33" s="141" t="s">
        <v>98</v>
      </c>
      <c r="C33" s="143"/>
      <c r="D33" s="97" t="s">
        <v>99</v>
      </c>
      <c r="E33" s="97" t="s">
        <v>100</v>
      </c>
      <c r="F33" s="88"/>
    </row>
    <row r="34" spans="1:6" s="28" customFormat="1" ht="30" customHeight="1" thickBot="1" x14ac:dyDescent="0.25">
      <c r="A34" s="98" t="s">
        <v>101</v>
      </c>
      <c r="B34" s="130" t="s">
        <v>102</v>
      </c>
      <c r="C34" s="132"/>
      <c r="D34" s="99" t="s">
        <v>103</v>
      </c>
      <c r="E34" s="99" t="s">
        <v>104</v>
      </c>
      <c r="F34" s="100"/>
    </row>
    <row r="35" spans="1:6" s="28" customFormat="1" ht="30" customHeight="1" thickBot="1" x14ac:dyDescent="0.25">
      <c r="A35" s="98" t="s">
        <v>105</v>
      </c>
      <c r="B35" s="130" t="s">
        <v>106</v>
      </c>
      <c r="C35" s="132"/>
      <c r="D35" s="99" t="s">
        <v>103</v>
      </c>
      <c r="E35" s="99" t="s">
        <v>107</v>
      </c>
      <c r="F35" s="100"/>
    </row>
    <row r="36" spans="1:6" s="28" customFormat="1" ht="30" customHeight="1" thickBot="1" x14ac:dyDescent="0.25">
      <c r="A36" s="98" t="s">
        <v>108</v>
      </c>
      <c r="B36" s="130" t="s">
        <v>109</v>
      </c>
      <c r="C36" s="132"/>
      <c r="D36" s="99" t="s">
        <v>110</v>
      </c>
      <c r="E36" s="99" t="s">
        <v>111</v>
      </c>
      <c r="F36" s="100"/>
    </row>
    <row r="37" spans="1:6" s="28" customFormat="1" ht="30" customHeight="1" thickBot="1" x14ac:dyDescent="0.25">
      <c r="A37" s="98" t="s">
        <v>112</v>
      </c>
      <c r="B37" s="130" t="s">
        <v>113</v>
      </c>
      <c r="C37" s="132"/>
      <c r="D37" s="99" t="s">
        <v>103</v>
      </c>
      <c r="E37" s="99" t="s">
        <v>114</v>
      </c>
      <c r="F37" s="100"/>
    </row>
    <row r="38" spans="1:6" s="28" customFormat="1" ht="30" customHeight="1" thickBot="1" x14ac:dyDescent="0.25">
      <c r="A38" s="101" t="s">
        <v>177</v>
      </c>
      <c r="B38" s="130" t="s">
        <v>115</v>
      </c>
      <c r="C38" s="132"/>
      <c r="D38" s="99" t="s">
        <v>116</v>
      </c>
      <c r="E38" s="99" t="s">
        <v>117</v>
      </c>
      <c r="F38" s="100"/>
    </row>
    <row r="39" spans="1:6" s="28" customFormat="1" ht="30" customHeight="1" thickBot="1" x14ac:dyDescent="0.25">
      <c r="A39" s="98" t="s">
        <v>118</v>
      </c>
      <c r="B39" s="130" t="s">
        <v>119</v>
      </c>
      <c r="C39" s="132"/>
      <c r="D39" s="99" t="s">
        <v>103</v>
      </c>
      <c r="E39" s="99" t="s">
        <v>120</v>
      </c>
      <c r="F39" s="100"/>
    </row>
    <row r="40" spans="1:6" s="28" customFormat="1" ht="30" customHeight="1" thickBot="1" x14ac:dyDescent="0.25">
      <c r="A40" s="98"/>
      <c r="B40" s="130" t="s">
        <v>121</v>
      </c>
      <c r="C40" s="132"/>
      <c r="D40" s="99" t="s">
        <v>122</v>
      </c>
      <c r="E40" s="99" t="s">
        <v>123</v>
      </c>
      <c r="F40" s="100"/>
    </row>
    <row r="41" spans="1:6" s="28" customFormat="1" ht="30" customHeight="1" thickBot="1" x14ac:dyDescent="0.25">
      <c r="A41" s="98" t="s">
        <v>124</v>
      </c>
      <c r="B41" s="130" t="s">
        <v>125</v>
      </c>
      <c r="C41" s="132"/>
      <c r="D41" s="99" t="s">
        <v>103</v>
      </c>
      <c r="E41" s="99" t="s">
        <v>126</v>
      </c>
      <c r="F41" s="100"/>
    </row>
    <row r="42" spans="1:6" s="28" customFormat="1" ht="30" customHeight="1" thickBot="1" x14ac:dyDescent="0.25">
      <c r="A42" s="101" t="s">
        <v>178</v>
      </c>
      <c r="B42" s="130" t="s">
        <v>127</v>
      </c>
      <c r="C42" s="132"/>
      <c r="D42" s="99" t="s">
        <v>128</v>
      </c>
      <c r="E42" s="99" t="s">
        <v>129</v>
      </c>
      <c r="F42" s="100"/>
    </row>
    <row r="43" spans="1:6" s="28" customFormat="1" ht="12.75" customHeight="1" x14ac:dyDescent="0.2">
      <c r="A43" s="144" t="s">
        <v>179</v>
      </c>
      <c r="B43" s="138" t="s">
        <v>175</v>
      </c>
      <c r="C43" s="140"/>
      <c r="D43" s="102" t="s">
        <v>130</v>
      </c>
      <c r="E43" s="146" t="s">
        <v>132</v>
      </c>
      <c r="F43" s="100"/>
    </row>
    <row r="44" spans="1:6" s="28" customFormat="1" ht="12.75" customHeight="1" thickBot="1" x14ac:dyDescent="0.25">
      <c r="A44" s="145"/>
      <c r="B44" s="127"/>
      <c r="C44" s="129"/>
      <c r="D44" s="99" t="s">
        <v>131</v>
      </c>
      <c r="E44" s="145"/>
      <c r="F44" s="100"/>
    </row>
    <row r="45" spans="1:6" s="28" customFormat="1" ht="30" customHeight="1" thickBot="1" x14ac:dyDescent="0.25">
      <c r="A45" s="98" t="s">
        <v>133</v>
      </c>
      <c r="B45" s="130" t="s">
        <v>134</v>
      </c>
      <c r="C45" s="132"/>
      <c r="D45" s="99" t="s">
        <v>103</v>
      </c>
      <c r="E45" s="99" t="s">
        <v>135</v>
      </c>
      <c r="F45" s="100"/>
    </row>
    <row r="46" spans="1:6" s="28" customFormat="1" ht="30" customHeight="1" thickBot="1" x14ac:dyDescent="0.25">
      <c r="A46" s="98" t="s">
        <v>136</v>
      </c>
      <c r="B46" s="130" t="s">
        <v>137</v>
      </c>
      <c r="C46" s="132"/>
      <c r="D46" s="99" t="s">
        <v>103</v>
      </c>
      <c r="E46" s="99" t="s">
        <v>138</v>
      </c>
      <c r="F46" s="100"/>
    </row>
    <row r="47" spans="1:6" s="28" customFormat="1" ht="51.75" customHeight="1" thickBot="1" x14ac:dyDescent="0.25">
      <c r="A47" s="101" t="s">
        <v>180</v>
      </c>
      <c r="B47" s="130" t="s">
        <v>176</v>
      </c>
      <c r="C47" s="132"/>
      <c r="D47" s="99" t="s">
        <v>139</v>
      </c>
      <c r="E47" s="99" t="s">
        <v>140</v>
      </c>
      <c r="F47" s="100"/>
    </row>
    <row r="48" spans="1:6" ht="61.5" customHeight="1" thickBot="1" x14ac:dyDescent="0.3">
      <c r="A48" s="133" t="s">
        <v>167</v>
      </c>
      <c r="B48" s="133"/>
      <c r="C48" s="133"/>
      <c r="D48" s="133"/>
      <c r="E48" s="133"/>
      <c r="F48" s="88"/>
    </row>
    <row r="49" spans="1:6" ht="30.75" customHeight="1" thickBot="1" x14ac:dyDescent="0.3">
      <c r="A49" s="96" t="s">
        <v>97</v>
      </c>
      <c r="B49" s="141" t="s">
        <v>141</v>
      </c>
      <c r="C49" s="142"/>
      <c r="D49" s="143"/>
      <c r="E49" s="97" t="s">
        <v>142</v>
      </c>
      <c r="F49" s="88"/>
    </row>
    <row r="50" spans="1:6" ht="20.25" customHeight="1" thickBot="1" x14ac:dyDescent="0.3">
      <c r="A50" s="98" t="s">
        <v>101</v>
      </c>
      <c r="B50" s="130" t="s">
        <v>102</v>
      </c>
      <c r="C50" s="131"/>
      <c r="D50" s="132"/>
      <c r="E50" s="103">
        <v>0</v>
      </c>
      <c r="F50" s="88"/>
    </row>
    <row r="51" spans="1:6" ht="20.25" customHeight="1" thickBot="1" x14ac:dyDescent="0.3">
      <c r="A51" s="98" t="s">
        <v>105</v>
      </c>
      <c r="B51" s="130" t="s">
        <v>106</v>
      </c>
      <c r="C51" s="131"/>
      <c r="D51" s="132"/>
      <c r="E51" s="104">
        <v>0</v>
      </c>
      <c r="F51" s="88"/>
    </row>
    <row r="52" spans="1:6" ht="20.25" customHeight="1" x14ac:dyDescent="0.25">
      <c r="A52" s="105" t="s">
        <v>108</v>
      </c>
      <c r="B52" s="138" t="s">
        <v>143</v>
      </c>
      <c r="C52" s="139"/>
      <c r="D52" s="140"/>
      <c r="E52" s="106"/>
      <c r="F52" s="88"/>
    </row>
    <row r="53" spans="1:6" ht="36" customHeight="1" thickBot="1" x14ac:dyDescent="0.3">
      <c r="A53" s="105"/>
      <c r="B53" s="127" t="s">
        <v>168</v>
      </c>
      <c r="C53" s="128"/>
      <c r="D53" s="129"/>
      <c r="E53" s="107">
        <v>0</v>
      </c>
      <c r="F53" s="88"/>
    </row>
    <row r="54" spans="1:6" ht="20.25" customHeight="1" thickBot="1" x14ac:dyDescent="0.3">
      <c r="A54" s="98"/>
      <c r="B54" s="130" t="s">
        <v>169</v>
      </c>
      <c r="C54" s="131"/>
      <c r="D54" s="132"/>
      <c r="E54" s="108">
        <v>0</v>
      </c>
      <c r="F54" s="88"/>
    </row>
    <row r="55" spans="1:6" ht="20.25" customHeight="1" thickBot="1" x14ac:dyDescent="0.3">
      <c r="A55" s="98" t="s">
        <v>112</v>
      </c>
      <c r="B55" s="130" t="s">
        <v>113</v>
      </c>
      <c r="C55" s="131"/>
      <c r="D55" s="132"/>
      <c r="E55" s="108">
        <v>0</v>
      </c>
      <c r="F55" s="88"/>
    </row>
    <row r="56" spans="1:6" ht="20.25" customHeight="1" thickBot="1" x14ac:dyDescent="0.3">
      <c r="A56" s="109" t="s">
        <v>177</v>
      </c>
      <c r="B56" s="134" t="s">
        <v>115</v>
      </c>
      <c r="C56" s="135"/>
      <c r="D56" s="136"/>
      <c r="E56" s="110">
        <f>SUM(E50:E55)</f>
        <v>0</v>
      </c>
      <c r="F56" s="88"/>
    </row>
    <row r="57" spans="1:6" ht="14.4" thickBot="1" x14ac:dyDescent="0.3">
      <c r="A57" s="137"/>
      <c r="B57" s="137"/>
      <c r="C57" s="137"/>
      <c r="D57" s="137"/>
      <c r="E57" s="100"/>
      <c r="F57" s="88"/>
    </row>
    <row r="58" spans="1:6" ht="20.25" customHeight="1" thickBot="1" x14ac:dyDescent="0.3">
      <c r="A58" s="98" t="s">
        <v>118</v>
      </c>
      <c r="B58" s="130" t="s">
        <v>119</v>
      </c>
      <c r="C58" s="131"/>
      <c r="D58" s="132"/>
      <c r="E58" s="108">
        <v>0</v>
      </c>
      <c r="F58" s="88"/>
    </row>
    <row r="59" spans="1:6" ht="20.25" customHeight="1" thickBot="1" x14ac:dyDescent="0.3">
      <c r="A59" s="98"/>
      <c r="B59" s="130" t="s">
        <v>121</v>
      </c>
      <c r="C59" s="131"/>
      <c r="D59" s="132"/>
      <c r="E59" s="108">
        <f>'Precept Calc'!C9</f>
        <v>0</v>
      </c>
      <c r="F59" s="88"/>
    </row>
    <row r="60" spans="1:6" ht="24.75" customHeight="1" thickBot="1" x14ac:dyDescent="0.3">
      <c r="A60" s="98" t="s">
        <v>124</v>
      </c>
      <c r="B60" s="130" t="s">
        <v>125</v>
      </c>
      <c r="C60" s="131"/>
      <c r="D60" s="132"/>
      <c r="E60" s="108">
        <v>0</v>
      </c>
      <c r="F60" s="88"/>
    </row>
    <row r="61" spans="1:6" ht="20.25" customHeight="1" thickBot="1" x14ac:dyDescent="0.3">
      <c r="A61" s="109" t="s">
        <v>178</v>
      </c>
      <c r="B61" s="134" t="s">
        <v>127</v>
      </c>
      <c r="C61" s="135"/>
      <c r="D61" s="136"/>
      <c r="E61" s="111">
        <f>SUM(E58:E60)</f>
        <v>0</v>
      </c>
      <c r="F61" s="88"/>
    </row>
    <row r="62" spans="1:6" ht="14.4" thickBot="1" x14ac:dyDescent="0.3">
      <c r="A62" s="137"/>
      <c r="B62" s="137"/>
      <c r="C62" s="137"/>
      <c r="D62" s="137"/>
      <c r="E62" s="100"/>
      <c r="F62" s="88"/>
    </row>
    <row r="63" spans="1:6" ht="20.25" customHeight="1" thickBot="1" x14ac:dyDescent="0.3">
      <c r="A63" s="112" t="s">
        <v>179</v>
      </c>
      <c r="B63" s="134" t="s">
        <v>181</v>
      </c>
      <c r="C63" s="135"/>
      <c r="D63" s="136"/>
      <c r="E63" s="111">
        <f>E56-E61</f>
        <v>0</v>
      </c>
      <c r="F63" s="88"/>
    </row>
    <row r="64" spans="1:6" ht="108" customHeight="1" x14ac:dyDescent="0.25">
      <c r="A64" s="133" t="s">
        <v>170</v>
      </c>
      <c r="B64" s="133"/>
      <c r="C64" s="133"/>
      <c r="D64" s="133"/>
      <c r="E64" s="133"/>
      <c r="F64" s="88"/>
    </row>
    <row r="65" spans="1:6" x14ac:dyDescent="0.25">
      <c r="A65" s="113"/>
      <c r="B65" s="88"/>
      <c r="C65" s="88"/>
      <c r="D65" s="88"/>
      <c r="E65" s="88"/>
      <c r="F65" s="88"/>
    </row>
    <row r="66" spans="1:6" x14ac:dyDescent="0.25">
      <c r="A66" s="114"/>
      <c r="B66" s="88"/>
      <c r="C66" s="88"/>
      <c r="D66" s="88"/>
      <c r="E66" s="88"/>
      <c r="F66" s="88"/>
    </row>
    <row r="67" spans="1:6" x14ac:dyDescent="0.25">
      <c r="A67" s="124" t="s">
        <v>193</v>
      </c>
      <c r="B67" s="125"/>
      <c r="C67" s="125"/>
      <c r="D67" s="125"/>
      <c r="E67" s="126"/>
      <c r="F67" s="88"/>
    </row>
    <row r="68" spans="1:6" ht="76.5" customHeight="1" x14ac:dyDescent="0.25">
      <c r="A68" s="121" t="s">
        <v>194</v>
      </c>
      <c r="B68" s="122"/>
      <c r="C68" s="122"/>
      <c r="D68" s="122"/>
      <c r="E68" s="123"/>
      <c r="F68" s="88"/>
    </row>
    <row r="69" spans="1:6" x14ac:dyDescent="0.25">
      <c r="A69" s="87"/>
      <c r="B69" s="87"/>
      <c r="C69" s="87"/>
      <c r="D69" s="87"/>
      <c r="E69" s="87"/>
    </row>
    <row r="70" spans="1:6" x14ac:dyDescent="0.25">
      <c r="A70" s="87"/>
      <c r="B70" s="87"/>
      <c r="C70" s="87"/>
      <c r="D70" s="87"/>
      <c r="E70" s="87"/>
    </row>
    <row r="71" spans="1:6" x14ac:dyDescent="0.25">
      <c r="A71" s="87"/>
      <c r="B71" s="87"/>
      <c r="C71" s="87"/>
      <c r="D71" s="87"/>
      <c r="E71" s="87"/>
    </row>
    <row r="72" spans="1:6" x14ac:dyDescent="0.25">
      <c r="A72" s="87"/>
      <c r="B72" s="87"/>
      <c r="C72" s="87"/>
      <c r="D72" s="87"/>
      <c r="E72" s="87"/>
    </row>
  </sheetData>
  <mergeCells count="61">
    <mergeCell ref="A15:E15"/>
    <mergeCell ref="A2:E2"/>
    <mergeCell ref="A3:E3"/>
    <mergeCell ref="A4:E4"/>
    <mergeCell ref="A5:E5"/>
    <mergeCell ref="A6:E6"/>
    <mergeCell ref="C7:E9"/>
    <mergeCell ref="A11:E11"/>
    <mergeCell ref="A12:E12"/>
    <mergeCell ref="A13:E13"/>
    <mergeCell ref="A14:E14"/>
    <mergeCell ref="B37:C37"/>
    <mergeCell ref="A43:A44"/>
    <mergeCell ref="E43:E44"/>
    <mergeCell ref="A27:E27"/>
    <mergeCell ref="A16:E16"/>
    <mergeCell ref="A17:E17"/>
    <mergeCell ref="A18:E18"/>
    <mergeCell ref="A19:E19"/>
    <mergeCell ref="A20:E20"/>
    <mergeCell ref="A21:E21"/>
    <mergeCell ref="A22:E22"/>
    <mergeCell ref="A23:E23"/>
    <mergeCell ref="A24:E24"/>
    <mergeCell ref="A25:E25"/>
    <mergeCell ref="A26:E26"/>
    <mergeCell ref="A28:E28"/>
    <mergeCell ref="A31:E31"/>
    <mergeCell ref="B34:C34"/>
    <mergeCell ref="B35:C35"/>
    <mergeCell ref="B36:C36"/>
    <mergeCell ref="B33:C33"/>
    <mergeCell ref="B51:D51"/>
    <mergeCell ref="B52:D52"/>
    <mergeCell ref="B50:D50"/>
    <mergeCell ref="B38:C38"/>
    <mergeCell ref="B39:C39"/>
    <mergeCell ref="B40:C40"/>
    <mergeCell ref="B41:C41"/>
    <mergeCell ref="B42:C42"/>
    <mergeCell ref="B43:C43"/>
    <mergeCell ref="B44:C44"/>
    <mergeCell ref="B45:C45"/>
    <mergeCell ref="B46:C46"/>
    <mergeCell ref="B47:C47"/>
    <mergeCell ref="A48:E48"/>
    <mergeCell ref="B49:D49"/>
    <mergeCell ref="A68:E68"/>
    <mergeCell ref="A67:E67"/>
    <mergeCell ref="B53:D53"/>
    <mergeCell ref="B54:D54"/>
    <mergeCell ref="B55:D55"/>
    <mergeCell ref="A64:E64"/>
    <mergeCell ref="B56:D56"/>
    <mergeCell ref="B58:D58"/>
    <mergeCell ref="B60:D60"/>
    <mergeCell ref="B61:D61"/>
    <mergeCell ref="B63:D63"/>
    <mergeCell ref="B59:D59"/>
    <mergeCell ref="A57:D57"/>
    <mergeCell ref="A62:D6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topLeftCell="C5" workbookViewId="0">
      <selection activeCell="B2" sqref="B2:E2"/>
    </sheetView>
  </sheetViews>
  <sheetFormatPr defaultColWidth="9.109375" defaultRowHeight="11.4" x14ac:dyDescent="0.2"/>
  <cols>
    <col min="1" max="1" width="20.109375" style="28" customWidth="1"/>
    <col min="2" max="2" width="12.88671875" style="28" customWidth="1"/>
    <col min="3" max="5" width="11.109375" style="28" customWidth="1"/>
    <col min="6" max="6" width="10.88671875" style="28" customWidth="1"/>
    <col min="7" max="7" width="12.109375" style="28" customWidth="1"/>
    <col min="8" max="14" width="10.5546875" style="28" customWidth="1"/>
    <col min="15" max="17" width="11.44140625" style="28" customWidth="1"/>
    <col min="18" max="16384" width="9.109375" style="28"/>
  </cols>
  <sheetData>
    <row r="1" spans="1:17" ht="12" thickBot="1" x14ac:dyDescent="0.25"/>
    <row r="2" spans="1:17" ht="21" customHeight="1" thickBot="1" x14ac:dyDescent="0.6">
      <c r="A2" s="29" t="s">
        <v>18</v>
      </c>
      <c r="B2" s="151" t="s">
        <v>72</v>
      </c>
      <c r="C2" s="152"/>
      <c r="D2" s="152"/>
      <c r="E2" s="153"/>
      <c r="F2" s="115"/>
    </row>
    <row r="3" spans="1:17" ht="21" customHeight="1" x14ac:dyDescent="0.2">
      <c r="A3" s="29"/>
      <c r="B3" s="30"/>
      <c r="C3" s="31"/>
      <c r="D3" s="31"/>
      <c r="E3" s="31"/>
    </row>
    <row r="4" spans="1:17" ht="25.5" customHeight="1" x14ac:dyDescent="0.2">
      <c r="A4" s="29"/>
      <c r="B4" s="32" t="s">
        <v>24</v>
      </c>
      <c r="C4" s="32" t="s">
        <v>195</v>
      </c>
      <c r="D4" s="32" t="s">
        <v>190</v>
      </c>
      <c r="E4" s="61" t="s">
        <v>59</v>
      </c>
      <c r="F4" s="61"/>
      <c r="G4" s="61" t="str">
        <f>VLOOKUP($B$2,DATA!$B$4:$S$11,14,FALSE)</f>
        <v>Barclays</v>
      </c>
    </row>
    <row r="5" spans="1:17" ht="13.5" customHeight="1" x14ac:dyDescent="0.2">
      <c r="A5" s="33" t="s">
        <v>32</v>
      </c>
      <c r="B5" s="34">
        <f>B21</f>
        <v>5943.0510000000004</v>
      </c>
      <c r="C5" s="65">
        <v>0</v>
      </c>
      <c r="E5" s="61" t="s">
        <v>60</v>
      </c>
      <c r="F5" s="61"/>
      <c r="G5" s="61" t="str">
        <f>VLOOKUP($B$2,DATA!$B$4:$S$11,15,FALSE)</f>
        <v>Basildon</v>
      </c>
    </row>
    <row r="6" spans="1:17" ht="13.5" customHeight="1" x14ac:dyDescent="0.2">
      <c r="A6" s="33" t="s">
        <v>3</v>
      </c>
      <c r="B6" s="34">
        <f>B17</f>
        <v>198.3</v>
      </c>
      <c r="C6" s="68">
        <f>F17</f>
        <v>200.09</v>
      </c>
      <c r="D6" s="31"/>
      <c r="E6" s="61" t="s">
        <v>61</v>
      </c>
      <c r="F6" s="61"/>
      <c r="G6" s="61" t="str">
        <f>VLOOKUP($B$2,DATA!$B$4:$S$11,16,FALSE)</f>
        <v>20-04-96</v>
      </c>
    </row>
    <row r="7" spans="1:17" ht="13.5" customHeight="1" x14ac:dyDescent="0.2">
      <c r="A7" s="33" t="s">
        <v>33</v>
      </c>
      <c r="B7" s="35">
        <f>B14</f>
        <v>29.97</v>
      </c>
      <c r="C7" s="68">
        <f>C5/C6</f>
        <v>0</v>
      </c>
      <c r="D7" s="73">
        <f>(C7-B7)/B7</f>
        <v>-1</v>
      </c>
      <c r="E7" s="61" t="s">
        <v>62</v>
      </c>
      <c r="F7" s="61"/>
      <c r="G7" s="61">
        <f>VLOOKUP($B$2,DATA!$B$4:$S$11,17,FALSE)</f>
        <v>40973718</v>
      </c>
    </row>
    <row r="8" spans="1:17" ht="3" customHeight="1" x14ac:dyDescent="0.2">
      <c r="A8" s="29"/>
      <c r="B8" s="30"/>
      <c r="C8" s="66"/>
      <c r="D8" s="31"/>
      <c r="E8" s="61"/>
      <c r="F8" s="61"/>
      <c r="G8" s="61"/>
    </row>
    <row r="9" spans="1:17" ht="13.5" customHeight="1" x14ac:dyDescent="0.2">
      <c r="A9" s="33" t="s">
        <v>6</v>
      </c>
      <c r="B9" s="34">
        <f>B22</f>
        <v>206.79</v>
      </c>
      <c r="C9" s="65">
        <v>0</v>
      </c>
      <c r="D9" s="31"/>
      <c r="E9" s="61" t="s">
        <v>63</v>
      </c>
      <c r="F9" s="61"/>
      <c r="G9" s="61" t="str">
        <f>VLOOKUP($B$2,DATA!$B$4:$S$11,18,FALSE)</f>
        <v>Little Burstead Parish Council</v>
      </c>
    </row>
    <row r="10" spans="1:17" s="31" customFormat="1" ht="3.75" customHeight="1" x14ac:dyDescent="0.2">
      <c r="A10" s="70"/>
      <c r="B10" s="69"/>
      <c r="C10" s="71"/>
      <c r="E10" s="62"/>
      <c r="F10" s="62"/>
      <c r="G10" s="62"/>
    </row>
    <row r="11" spans="1:17" s="31" customFormat="1" ht="13.5" customHeight="1" x14ac:dyDescent="0.2">
      <c r="A11" s="33" t="s">
        <v>189</v>
      </c>
      <c r="B11" s="72">
        <f>B9+B5</f>
        <v>6149.8410000000003</v>
      </c>
      <c r="C11" s="72">
        <f>C9+C5</f>
        <v>0</v>
      </c>
      <c r="E11" s="62"/>
      <c r="F11" s="62"/>
      <c r="G11" s="62"/>
    </row>
    <row r="12" spans="1:17" s="31" customFormat="1" ht="29.25" customHeight="1" x14ac:dyDescent="0.2">
      <c r="A12" s="36"/>
      <c r="B12" s="30"/>
      <c r="E12" s="62" t="s">
        <v>64</v>
      </c>
      <c r="F12" s="62"/>
      <c r="G12" s="61" t="str">
        <f>VLOOKUP($B$2,DATA!$B$4:$S$11,2,FALSE)</f>
        <v xml:space="preserve"> Christine Barlow</v>
      </c>
    </row>
    <row r="13" spans="1:17" ht="12" x14ac:dyDescent="0.25">
      <c r="B13" s="119" t="s">
        <v>24</v>
      </c>
      <c r="C13" s="37"/>
      <c r="D13" s="37"/>
    </row>
    <row r="14" spans="1:17" x14ac:dyDescent="0.2">
      <c r="A14" s="38" t="s">
        <v>4</v>
      </c>
      <c r="B14" s="39">
        <f>VLOOKUP(B2,DATA!$B$4:$J$11,8,FALSE)</f>
        <v>29.97</v>
      </c>
      <c r="C14" s="39"/>
      <c r="D14" s="40">
        <f>E14-0.09</f>
        <v>29.79</v>
      </c>
      <c r="E14" s="40">
        <f>F14-0.09</f>
        <v>29.88</v>
      </c>
      <c r="F14" s="40">
        <f>B14</f>
        <v>29.97</v>
      </c>
      <c r="G14" s="40">
        <f>F14+0.09</f>
        <v>30.06</v>
      </c>
      <c r="H14" s="40">
        <f t="shared" ref="H14:O14" si="0">G14+0.09</f>
        <v>30.15</v>
      </c>
      <c r="I14" s="40">
        <f t="shared" si="0"/>
        <v>30.24</v>
      </c>
      <c r="J14" s="40">
        <f t="shared" si="0"/>
        <v>30.33</v>
      </c>
      <c r="K14" s="40">
        <f t="shared" si="0"/>
        <v>30.419999999999998</v>
      </c>
      <c r="L14" s="40">
        <f t="shared" si="0"/>
        <v>30.509999999999998</v>
      </c>
      <c r="M14" s="40">
        <f t="shared" si="0"/>
        <v>30.599999999999998</v>
      </c>
      <c r="N14" s="40">
        <f t="shared" si="0"/>
        <v>30.689999999999998</v>
      </c>
      <c r="O14" s="40">
        <f t="shared" si="0"/>
        <v>30.779999999999998</v>
      </c>
      <c r="P14" s="40">
        <f t="shared" ref="P14" si="1">O14+0.09</f>
        <v>30.869999999999997</v>
      </c>
      <c r="Q14" s="40">
        <f t="shared" ref="Q14" si="2">P14+0.09</f>
        <v>30.959999999999997</v>
      </c>
    </row>
    <row r="15" spans="1:17" x14ac:dyDescent="0.2">
      <c r="A15" s="38" t="s">
        <v>23</v>
      </c>
      <c r="B15" s="39"/>
      <c r="C15" s="39"/>
      <c r="D15" s="41">
        <f t="shared" ref="D15:E15" si="3">(D14-$B$14)/$B$14</f>
        <v>-6.0060060060059964E-3</v>
      </c>
      <c r="E15" s="41">
        <f t="shared" si="3"/>
        <v>-3.0030030030029982E-3</v>
      </c>
      <c r="F15" s="41">
        <f>(F14-$B$14)/$B$14</f>
        <v>0</v>
      </c>
      <c r="G15" s="41">
        <f>(G14-$B$14)/$B$14</f>
        <v>3.0030030030029982E-3</v>
      </c>
      <c r="H15" s="41">
        <f t="shared" ref="H15:N15" si="4">(H14-$B$14)/$B$14</f>
        <v>6.0060060060059964E-3</v>
      </c>
      <c r="I15" s="41">
        <f t="shared" si="4"/>
        <v>9.0090090090089951E-3</v>
      </c>
      <c r="J15" s="41">
        <f t="shared" si="4"/>
        <v>1.2012012012011993E-2</v>
      </c>
      <c r="K15" s="41">
        <f t="shared" si="4"/>
        <v>1.5015015015014992E-2</v>
      </c>
      <c r="L15" s="41">
        <f t="shared" si="4"/>
        <v>1.801801801801799E-2</v>
      </c>
      <c r="M15" s="41">
        <f t="shared" si="4"/>
        <v>2.1021021021020988E-2</v>
      </c>
      <c r="N15" s="41">
        <f t="shared" si="4"/>
        <v>2.4024024024023986E-2</v>
      </c>
      <c r="O15" s="41">
        <f t="shared" ref="O15:Q15" si="5">(O14-$B$14)/$B$14</f>
        <v>2.7027027027026987E-2</v>
      </c>
      <c r="P15" s="41">
        <f t="shared" si="5"/>
        <v>3.0030030030029985E-2</v>
      </c>
      <c r="Q15" s="41">
        <f t="shared" si="5"/>
        <v>3.3033033033032982E-2</v>
      </c>
    </row>
    <row r="16" spans="1:17" x14ac:dyDescent="0.2">
      <c r="D16" s="31"/>
      <c r="E16" s="31"/>
      <c r="F16" s="31"/>
      <c r="G16" s="31"/>
      <c r="H16" s="31"/>
      <c r="I16" s="31"/>
      <c r="J16" s="31"/>
      <c r="K16" s="31"/>
      <c r="L16" s="31"/>
      <c r="M16" s="31"/>
      <c r="N16" s="31"/>
      <c r="O16" s="31"/>
      <c r="P16" s="31"/>
      <c r="Q16" s="31"/>
    </row>
    <row r="17" spans="1:17" x14ac:dyDescent="0.2">
      <c r="A17" s="28" t="s">
        <v>20</v>
      </c>
      <c r="B17" s="42">
        <f>VLOOKUP(B2,DATA!$B$4:$J$11,6,FALSE)</f>
        <v>198.3</v>
      </c>
      <c r="C17" s="42"/>
      <c r="D17" s="43">
        <f>E17</f>
        <v>200.09</v>
      </c>
      <c r="E17" s="43">
        <f>F17</f>
        <v>200.09</v>
      </c>
      <c r="F17" s="43">
        <f>VLOOKUP(B2,DATA!$B$4:$J$11,3,FALSE)</f>
        <v>200.09</v>
      </c>
      <c r="G17" s="43">
        <f>F17</f>
        <v>200.09</v>
      </c>
      <c r="H17" s="43">
        <f t="shared" ref="H17:O17" si="6">G17</f>
        <v>200.09</v>
      </c>
      <c r="I17" s="43">
        <f t="shared" si="6"/>
        <v>200.09</v>
      </c>
      <c r="J17" s="43">
        <f t="shared" si="6"/>
        <v>200.09</v>
      </c>
      <c r="K17" s="43">
        <f t="shared" si="6"/>
        <v>200.09</v>
      </c>
      <c r="L17" s="43">
        <f t="shared" si="6"/>
        <v>200.09</v>
      </c>
      <c r="M17" s="43">
        <f t="shared" si="6"/>
        <v>200.09</v>
      </c>
      <c r="N17" s="43">
        <f t="shared" si="6"/>
        <v>200.09</v>
      </c>
      <c r="O17" s="43">
        <f t="shared" si="6"/>
        <v>200.09</v>
      </c>
      <c r="P17" s="43">
        <f t="shared" ref="P17:P19" si="7">O17</f>
        <v>200.09</v>
      </c>
      <c r="Q17" s="43">
        <f t="shared" ref="Q17:Q19" si="8">P17</f>
        <v>200.09</v>
      </c>
    </row>
    <row r="18" spans="1:17" x14ac:dyDescent="0.2">
      <c r="A18" s="28" t="s">
        <v>21</v>
      </c>
      <c r="B18" s="42">
        <f>B19-B17</f>
        <v>6.8999999999999773</v>
      </c>
      <c r="C18" s="42"/>
      <c r="D18" s="43">
        <f t="shared" ref="D18:E19" si="9">E18</f>
        <v>6.7299999999999898</v>
      </c>
      <c r="E18" s="43">
        <f t="shared" si="9"/>
        <v>6.7299999999999898</v>
      </c>
      <c r="F18" s="43">
        <f>F19-F17</f>
        <v>6.7299999999999898</v>
      </c>
      <c r="G18" s="43">
        <f>F18</f>
        <v>6.7299999999999898</v>
      </c>
      <c r="H18" s="43">
        <f t="shared" ref="H18:O18" si="10">G18</f>
        <v>6.7299999999999898</v>
      </c>
      <c r="I18" s="43">
        <f t="shared" si="10"/>
        <v>6.7299999999999898</v>
      </c>
      <c r="J18" s="43">
        <f t="shared" si="10"/>
        <v>6.7299999999999898</v>
      </c>
      <c r="K18" s="43">
        <f t="shared" si="10"/>
        <v>6.7299999999999898</v>
      </c>
      <c r="L18" s="43">
        <f t="shared" si="10"/>
        <v>6.7299999999999898</v>
      </c>
      <c r="M18" s="43">
        <f t="shared" si="10"/>
        <v>6.7299999999999898</v>
      </c>
      <c r="N18" s="43">
        <f t="shared" si="10"/>
        <v>6.7299999999999898</v>
      </c>
      <c r="O18" s="43">
        <f t="shared" si="10"/>
        <v>6.7299999999999898</v>
      </c>
      <c r="P18" s="43">
        <f t="shared" si="7"/>
        <v>6.7299999999999898</v>
      </c>
      <c r="Q18" s="43">
        <f t="shared" si="8"/>
        <v>6.7299999999999898</v>
      </c>
    </row>
    <row r="19" spans="1:17" x14ac:dyDescent="0.2">
      <c r="A19" s="28" t="s">
        <v>22</v>
      </c>
      <c r="B19" s="42">
        <f>VLOOKUP(B2,DATA!$B$4:$J$11,7,FALSE)</f>
        <v>205.2</v>
      </c>
      <c r="C19" s="42"/>
      <c r="D19" s="43">
        <f t="shared" si="9"/>
        <v>206.82</v>
      </c>
      <c r="E19" s="43">
        <f t="shared" si="9"/>
        <v>206.82</v>
      </c>
      <c r="F19" s="43">
        <f>VLOOKUP(B2,DATA!$B$4:$J$11,4,FALSE)</f>
        <v>206.82</v>
      </c>
      <c r="G19" s="43">
        <f>F19</f>
        <v>206.82</v>
      </c>
      <c r="H19" s="43">
        <f t="shared" ref="H19:O19" si="11">G19</f>
        <v>206.82</v>
      </c>
      <c r="I19" s="43">
        <f t="shared" si="11"/>
        <v>206.82</v>
      </c>
      <c r="J19" s="43">
        <f t="shared" si="11"/>
        <v>206.82</v>
      </c>
      <c r="K19" s="43">
        <f t="shared" si="11"/>
        <v>206.82</v>
      </c>
      <c r="L19" s="43">
        <f t="shared" si="11"/>
        <v>206.82</v>
      </c>
      <c r="M19" s="43">
        <f t="shared" si="11"/>
        <v>206.82</v>
      </c>
      <c r="N19" s="43">
        <f t="shared" si="11"/>
        <v>206.82</v>
      </c>
      <c r="O19" s="43">
        <f t="shared" si="11"/>
        <v>206.82</v>
      </c>
      <c r="P19" s="43">
        <f t="shared" si="7"/>
        <v>206.82</v>
      </c>
      <c r="Q19" s="43">
        <f t="shared" si="8"/>
        <v>206.82</v>
      </c>
    </row>
    <row r="20" spans="1:17" x14ac:dyDescent="0.2">
      <c r="B20" s="42"/>
      <c r="C20" s="42"/>
      <c r="D20" s="31"/>
      <c r="E20" s="31"/>
      <c r="F20" s="31"/>
      <c r="G20" s="31"/>
      <c r="H20" s="31"/>
      <c r="I20" s="31"/>
      <c r="J20" s="31"/>
      <c r="K20" s="31"/>
      <c r="L20" s="31"/>
      <c r="M20" s="31"/>
      <c r="N20" s="31"/>
      <c r="O20" s="31"/>
      <c r="P20" s="31"/>
      <c r="Q20" s="31"/>
    </row>
    <row r="21" spans="1:17" s="118" customFormat="1" ht="12" x14ac:dyDescent="0.25">
      <c r="A21" s="116" t="s">
        <v>5</v>
      </c>
      <c r="B21" s="117">
        <f>VLOOKUP(B2,DATA!$B$4:$M$11,11,FALSE)</f>
        <v>5943.0510000000004</v>
      </c>
      <c r="C21" s="117"/>
      <c r="D21" s="117">
        <f t="shared" ref="D21:E21" si="12">D17*D14</f>
        <v>5960.6810999999998</v>
      </c>
      <c r="E21" s="117">
        <f t="shared" si="12"/>
        <v>5978.6891999999998</v>
      </c>
      <c r="F21" s="117">
        <f>F17*F14</f>
        <v>5996.6972999999998</v>
      </c>
      <c r="G21" s="117">
        <f>G17*G14</f>
        <v>6014.7053999999998</v>
      </c>
      <c r="H21" s="117">
        <f t="shared" ref="H21:N21" si="13">H17*H14</f>
        <v>6032.7134999999998</v>
      </c>
      <c r="I21" s="117">
        <f t="shared" si="13"/>
        <v>6050.7215999999999</v>
      </c>
      <c r="J21" s="117">
        <f t="shared" si="13"/>
        <v>6068.7296999999999</v>
      </c>
      <c r="K21" s="117">
        <f t="shared" si="13"/>
        <v>6086.7377999999999</v>
      </c>
      <c r="L21" s="117">
        <f t="shared" si="13"/>
        <v>6104.7458999999999</v>
      </c>
      <c r="M21" s="117">
        <f t="shared" si="13"/>
        <v>6122.7539999999999</v>
      </c>
      <c r="N21" s="117">
        <f t="shared" si="13"/>
        <v>6140.7620999999999</v>
      </c>
      <c r="O21" s="117">
        <f t="shared" ref="O21:Q21" si="14">O17*O14</f>
        <v>6158.7701999999999</v>
      </c>
      <c r="P21" s="117">
        <f t="shared" si="14"/>
        <v>6176.7782999999999</v>
      </c>
      <c r="Q21" s="117">
        <f t="shared" si="14"/>
        <v>6194.7864</v>
      </c>
    </row>
    <row r="22" spans="1:17" s="118" customFormat="1" ht="12" x14ac:dyDescent="0.25">
      <c r="A22" s="116" t="s">
        <v>6</v>
      </c>
      <c r="B22" s="117">
        <f>VLOOKUP(B2,DATA!$B$4:$M$11,12,FALSE)</f>
        <v>206.79</v>
      </c>
      <c r="C22" s="117"/>
      <c r="D22" s="117">
        <f t="shared" ref="D22:E22" si="15">D18*D14</f>
        <v>200.4866999999997</v>
      </c>
      <c r="E22" s="117">
        <f t="shared" si="15"/>
        <v>201.09239999999969</v>
      </c>
      <c r="F22" s="117">
        <f>F18*F14</f>
        <v>201.6980999999997</v>
      </c>
      <c r="G22" s="117">
        <f>G18*G14</f>
        <v>202.30379999999968</v>
      </c>
      <c r="H22" s="117">
        <f t="shared" ref="H22:N22" si="16">H18*H14</f>
        <v>202.9094999999997</v>
      </c>
      <c r="I22" s="117">
        <f t="shared" si="16"/>
        <v>203.51519999999968</v>
      </c>
      <c r="J22" s="117">
        <f t="shared" si="16"/>
        <v>204.12089999999966</v>
      </c>
      <c r="K22" s="117">
        <f t="shared" si="16"/>
        <v>204.72659999999968</v>
      </c>
      <c r="L22" s="117">
        <f t="shared" si="16"/>
        <v>205.33229999999966</v>
      </c>
      <c r="M22" s="117">
        <f t="shared" si="16"/>
        <v>205.93799999999968</v>
      </c>
      <c r="N22" s="117">
        <f t="shared" si="16"/>
        <v>206.54369999999966</v>
      </c>
      <c r="O22" s="117">
        <f t="shared" ref="O22:Q22" si="17">O18*O14</f>
        <v>207.14939999999967</v>
      </c>
      <c r="P22" s="117">
        <f t="shared" si="17"/>
        <v>207.75509999999966</v>
      </c>
      <c r="Q22" s="117">
        <f t="shared" si="17"/>
        <v>208.36079999999967</v>
      </c>
    </row>
    <row r="23" spans="1:17" x14ac:dyDescent="0.2">
      <c r="B23" s="45">
        <f>SUM(B21:B22)</f>
        <v>6149.8410000000003</v>
      </c>
      <c r="C23" s="46"/>
      <c r="D23" s="47">
        <f t="shared" ref="D23:E23" si="18">SUM(D21:D22)</f>
        <v>6161.1677999999993</v>
      </c>
      <c r="E23" s="47">
        <f t="shared" si="18"/>
        <v>6179.7815999999993</v>
      </c>
      <c r="F23" s="47">
        <f>SUM(F21:F22)</f>
        <v>6198.3953999999994</v>
      </c>
      <c r="G23" s="47">
        <f>SUM(G21:G22)</f>
        <v>6217.0091999999995</v>
      </c>
      <c r="H23" s="47">
        <f t="shared" ref="H23:N23" si="19">SUM(H21:H22)</f>
        <v>6235.6229999999996</v>
      </c>
      <c r="I23" s="47">
        <f t="shared" si="19"/>
        <v>6254.2367999999997</v>
      </c>
      <c r="J23" s="47">
        <f t="shared" si="19"/>
        <v>6272.8505999999998</v>
      </c>
      <c r="K23" s="47">
        <f t="shared" si="19"/>
        <v>6291.4643999999998</v>
      </c>
      <c r="L23" s="47">
        <f t="shared" si="19"/>
        <v>6310.0781999999999</v>
      </c>
      <c r="M23" s="47">
        <f t="shared" si="19"/>
        <v>6328.692</v>
      </c>
      <c r="N23" s="47">
        <f t="shared" si="19"/>
        <v>6347.3057999999992</v>
      </c>
      <c r="O23" s="47">
        <f t="shared" ref="O23:Q23" si="20">SUM(O21:O22)</f>
        <v>6365.9195999999993</v>
      </c>
      <c r="P23" s="47">
        <f t="shared" si="20"/>
        <v>6384.5333999999993</v>
      </c>
      <c r="Q23" s="47">
        <f t="shared" si="20"/>
        <v>6403.1471999999994</v>
      </c>
    </row>
    <row r="24" spans="1:17" x14ac:dyDescent="0.2">
      <c r="B24" s="42"/>
      <c r="C24" s="42"/>
      <c r="D24" s="31"/>
      <c r="E24" s="31"/>
      <c r="F24" s="31"/>
      <c r="G24" s="31"/>
    </row>
    <row r="25" spans="1:17" x14ac:dyDescent="0.2">
      <c r="B25" s="42"/>
      <c r="C25" s="42" t="s">
        <v>25</v>
      </c>
      <c r="D25" s="42">
        <f>D$14/9*6</f>
        <v>19.86</v>
      </c>
      <c r="E25" s="42">
        <f t="shared" ref="E25:Q25" si="21">E$14/9*6</f>
        <v>19.919999999999998</v>
      </c>
      <c r="F25" s="42">
        <f t="shared" si="21"/>
        <v>19.98</v>
      </c>
      <c r="G25" s="42">
        <f t="shared" si="21"/>
        <v>20.04</v>
      </c>
      <c r="H25" s="42">
        <f t="shared" si="21"/>
        <v>20.099999999999998</v>
      </c>
      <c r="I25" s="42">
        <f t="shared" si="21"/>
        <v>20.16</v>
      </c>
      <c r="J25" s="42">
        <f t="shared" si="21"/>
        <v>20.22</v>
      </c>
      <c r="K25" s="42">
        <f t="shared" si="21"/>
        <v>20.28</v>
      </c>
      <c r="L25" s="42">
        <f t="shared" si="21"/>
        <v>20.339999999999996</v>
      </c>
      <c r="M25" s="42">
        <f t="shared" si="21"/>
        <v>20.399999999999999</v>
      </c>
      <c r="N25" s="42">
        <f t="shared" si="21"/>
        <v>20.459999999999997</v>
      </c>
      <c r="O25" s="42">
        <f t="shared" si="21"/>
        <v>20.52</v>
      </c>
      <c r="P25" s="42">
        <f t="shared" si="21"/>
        <v>20.58</v>
      </c>
      <c r="Q25" s="42">
        <f t="shared" si="21"/>
        <v>20.639999999999997</v>
      </c>
    </row>
    <row r="26" spans="1:17" x14ac:dyDescent="0.2">
      <c r="C26" s="28" t="s">
        <v>26</v>
      </c>
      <c r="D26" s="42">
        <f>D$14/9*7</f>
        <v>23.17</v>
      </c>
      <c r="E26" s="42">
        <f t="shared" ref="E26:Q26" si="22">E$14/9*7</f>
        <v>23.24</v>
      </c>
      <c r="F26" s="42">
        <f t="shared" si="22"/>
        <v>23.310000000000002</v>
      </c>
      <c r="G26" s="42">
        <f t="shared" si="22"/>
        <v>23.38</v>
      </c>
      <c r="H26" s="42">
        <f t="shared" si="22"/>
        <v>23.449999999999996</v>
      </c>
      <c r="I26" s="42">
        <f t="shared" si="22"/>
        <v>23.52</v>
      </c>
      <c r="J26" s="42">
        <f t="shared" si="22"/>
        <v>23.589999999999996</v>
      </c>
      <c r="K26" s="42">
        <f t="shared" si="22"/>
        <v>23.66</v>
      </c>
      <c r="L26" s="42">
        <f t="shared" si="22"/>
        <v>23.729999999999997</v>
      </c>
      <c r="M26" s="42">
        <f t="shared" si="22"/>
        <v>23.8</v>
      </c>
      <c r="N26" s="42">
        <f t="shared" si="22"/>
        <v>23.869999999999997</v>
      </c>
      <c r="O26" s="42">
        <f t="shared" si="22"/>
        <v>23.939999999999998</v>
      </c>
      <c r="P26" s="42">
        <f t="shared" si="22"/>
        <v>24.009999999999998</v>
      </c>
      <c r="Q26" s="42">
        <f t="shared" si="22"/>
        <v>24.08</v>
      </c>
    </row>
    <row r="27" spans="1:17" x14ac:dyDescent="0.2">
      <c r="C27" s="28" t="s">
        <v>27</v>
      </c>
      <c r="D27" s="42">
        <f>D$14/9*8</f>
        <v>26.48</v>
      </c>
      <c r="E27" s="42">
        <f t="shared" ref="E27:Q27" si="23">E$14/9*8</f>
        <v>26.56</v>
      </c>
      <c r="F27" s="42">
        <f t="shared" si="23"/>
        <v>26.64</v>
      </c>
      <c r="G27" s="42">
        <f t="shared" si="23"/>
        <v>26.72</v>
      </c>
      <c r="H27" s="42">
        <f t="shared" si="23"/>
        <v>26.799999999999997</v>
      </c>
      <c r="I27" s="42">
        <f t="shared" si="23"/>
        <v>26.88</v>
      </c>
      <c r="J27" s="42">
        <f t="shared" si="23"/>
        <v>26.959999999999997</v>
      </c>
      <c r="K27" s="42">
        <f t="shared" si="23"/>
        <v>27.04</v>
      </c>
      <c r="L27" s="42">
        <f t="shared" si="23"/>
        <v>27.119999999999997</v>
      </c>
      <c r="M27" s="42">
        <f t="shared" si="23"/>
        <v>27.2</v>
      </c>
      <c r="N27" s="42">
        <f t="shared" si="23"/>
        <v>27.279999999999998</v>
      </c>
      <c r="O27" s="42">
        <f t="shared" si="23"/>
        <v>27.36</v>
      </c>
      <c r="P27" s="42">
        <f t="shared" si="23"/>
        <v>27.439999999999998</v>
      </c>
      <c r="Q27" s="42">
        <f t="shared" si="23"/>
        <v>27.519999999999996</v>
      </c>
    </row>
    <row r="28" spans="1:17" x14ac:dyDescent="0.2">
      <c r="C28" s="44" t="s">
        <v>4</v>
      </c>
      <c r="D28" s="44">
        <f>D$14/9*9</f>
        <v>29.79</v>
      </c>
      <c r="E28" s="44">
        <f t="shared" ref="E28:Q28" si="24">E$14/9*9</f>
        <v>29.88</v>
      </c>
      <c r="F28" s="44">
        <f t="shared" si="24"/>
        <v>29.97</v>
      </c>
      <c r="G28" s="44">
        <f t="shared" si="24"/>
        <v>30.06</v>
      </c>
      <c r="H28" s="44">
        <f t="shared" si="24"/>
        <v>30.15</v>
      </c>
      <c r="I28" s="44">
        <f t="shared" si="24"/>
        <v>30.24</v>
      </c>
      <c r="J28" s="44">
        <f t="shared" si="24"/>
        <v>30.33</v>
      </c>
      <c r="K28" s="44">
        <f t="shared" si="24"/>
        <v>30.419999999999998</v>
      </c>
      <c r="L28" s="44">
        <f t="shared" si="24"/>
        <v>30.509999999999998</v>
      </c>
      <c r="M28" s="44">
        <f t="shared" si="24"/>
        <v>30.599999999999998</v>
      </c>
      <c r="N28" s="44">
        <f t="shared" si="24"/>
        <v>30.689999999999998</v>
      </c>
      <c r="O28" s="44">
        <f t="shared" si="24"/>
        <v>30.78</v>
      </c>
      <c r="P28" s="44">
        <f t="shared" si="24"/>
        <v>30.869999999999997</v>
      </c>
      <c r="Q28" s="44">
        <f t="shared" si="24"/>
        <v>30.959999999999994</v>
      </c>
    </row>
    <row r="29" spans="1:17" x14ac:dyDescent="0.2">
      <c r="C29" s="42" t="s">
        <v>28</v>
      </c>
      <c r="D29" s="42">
        <f>D$14/9*11</f>
        <v>36.410000000000004</v>
      </c>
      <c r="E29" s="42">
        <f t="shared" ref="E29:Q29" si="25">E$14/9*11</f>
        <v>36.519999999999996</v>
      </c>
      <c r="F29" s="42">
        <f t="shared" si="25"/>
        <v>36.630000000000003</v>
      </c>
      <c r="G29" s="42">
        <f t="shared" si="25"/>
        <v>36.739999999999995</v>
      </c>
      <c r="H29" s="42">
        <f t="shared" si="25"/>
        <v>36.849999999999994</v>
      </c>
      <c r="I29" s="42">
        <f t="shared" si="25"/>
        <v>36.96</v>
      </c>
      <c r="J29" s="42">
        <f t="shared" si="25"/>
        <v>37.069999999999993</v>
      </c>
      <c r="K29" s="42">
        <f t="shared" si="25"/>
        <v>37.18</v>
      </c>
      <c r="L29" s="42">
        <f t="shared" si="25"/>
        <v>37.29</v>
      </c>
      <c r="M29" s="42">
        <f t="shared" si="25"/>
        <v>37.4</v>
      </c>
      <c r="N29" s="42">
        <f t="shared" si="25"/>
        <v>37.51</v>
      </c>
      <c r="O29" s="42">
        <f t="shared" si="25"/>
        <v>37.619999999999997</v>
      </c>
      <c r="P29" s="42">
        <f t="shared" si="25"/>
        <v>37.729999999999997</v>
      </c>
      <c r="Q29" s="42">
        <f t="shared" si="25"/>
        <v>37.839999999999996</v>
      </c>
    </row>
    <row r="30" spans="1:17" x14ac:dyDescent="0.2">
      <c r="C30" s="42" t="s">
        <v>29</v>
      </c>
      <c r="D30" s="42">
        <f>D$14/9*13</f>
        <v>43.03</v>
      </c>
      <c r="E30" s="42">
        <f t="shared" ref="E30:Q30" si="26">E$14/9*13</f>
        <v>43.16</v>
      </c>
      <c r="F30" s="42">
        <f t="shared" si="26"/>
        <v>43.29</v>
      </c>
      <c r="G30" s="42">
        <f t="shared" si="26"/>
        <v>43.42</v>
      </c>
      <c r="H30" s="42">
        <f t="shared" si="26"/>
        <v>43.55</v>
      </c>
      <c r="I30" s="42">
        <f t="shared" si="26"/>
        <v>43.68</v>
      </c>
      <c r="J30" s="42">
        <f t="shared" si="26"/>
        <v>43.809999999999995</v>
      </c>
      <c r="K30" s="42">
        <f t="shared" si="26"/>
        <v>43.94</v>
      </c>
      <c r="L30" s="42">
        <f t="shared" si="26"/>
        <v>44.069999999999993</v>
      </c>
      <c r="M30" s="42">
        <f t="shared" si="26"/>
        <v>44.199999999999996</v>
      </c>
      <c r="N30" s="42">
        <f t="shared" si="26"/>
        <v>44.33</v>
      </c>
      <c r="O30" s="42">
        <f t="shared" si="26"/>
        <v>44.46</v>
      </c>
      <c r="P30" s="42">
        <f t="shared" si="26"/>
        <v>44.589999999999996</v>
      </c>
      <c r="Q30" s="42">
        <f t="shared" si="26"/>
        <v>44.719999999999992</v>
      </c>
    </row>
    <row r="31" spans="1:17" x14ac:dyDescent="0.2">
      <c r="C31" s="42" t="s">
        <v>30</v>
      </c>
      <c r="D31" s="42">
        <f>D$14/9*15</f>
        <v>49.65</v>
      </c>
      <c r="E31" s="42">
        <f t="shared" ref="E31:Q31" si="27">E$14/9*15</f>
        <v>49.8</v>
      </c>
      <c r="F31" s="42">
        <f t="shared" si="27"/>
        <v>49.95</v>
      </c>
      <c r="G31" s="42">
        <f t="shared" si="27"/>
        <v>50.099999999999994</v>
      </c>
      <c r="H31" s="42">
        <f t="shared" si="27"/>
        <v>50.249999999999993</v>
      </c>
      <c r="I31" s="42">
        <f t="shared" si="27"/>
        <v>50.4</v>
      </c>
      <c r="J31" s="42">
        <f t="shared" si="27"/>
        <v>50.55</v>
      </c>
      <c r="K31" s="42">
        <f t="shared" si="27"/>
        <v>50.699999999999996</v>
      </c>
      <c r="L31" s="42">
        <f t="shared" si="27"/>
        <v>50.849999999999994</v>
      </c>
      <c r="M31" s="42">
        <f t="shared" si="27"/>
        <v>51</v>
      </c>
      <c r="N31" s="42">
        <f t="shared" si="27"/>
        <v>51.15</v>
      </c>
      <c r="O31" s="42">
        <f t="shared" si="27"/>
        <v>51.3</v>
      </c>
      <c r="P31" s="42">
        <f t="shared" si="27"/>
        <v>51.449999999999996</v>
      </c>
      <c r="Q31" s="42">
        <f t="shared" si="27"/>
        <v>51.599999999999994</v>
      </c>
    </row>
    <row r="32" spans="1:17" x14ac:dyDescent="0.2">
      <c r="C32" s="42" t="s">
        <v>31</v>
      </c>
      <c r="D32" s="42">
        <f>D$14/9*18</f>
        <v>59.58</v>
      </c>
      <c r="E32" s="42">
        <f t="shared" ref="E32:Q32" si="28">E$14/9*18</f>
        <v>59.76</v>
      </c>
      <c r="F32" s="42">
        <f t="shared" si="28"/>
        <v>59.94</v>
      </c>
      <c r="G32" s="42">
        <f t="shared" si="28"/>
        <v>60.12</v>
      </c>
      <c r="H32" s="42">
        <f t="shared" si="28"/>
        <v>60.3</v>
      </c>
      <c r="I32" s="42">
        <f t="shared" si="28"/>
        <v>60.48</v>
      </c>
      <c r="J32" s="42">
        <f t="shared" si="28"/>
        <v>60.66</v>
      </c>
      <c r="K32" s="42">
        <f t="shared" si="28"/>
        <v>60.839999999999996</v>
      </c>
      <c r="L32" s="42">
        <f t="shared" si="28"/>
        <v>61.019999999999996</v>
      </c>
      <c r="M32" s="42">
        <f t="shared" si="28"/>
        <v>61.199999999999996</v>
      </c>
      <c r="N32" s="42">
        <f t="shared" si="28"/>
        <v>61.379999999999995</v>
      </c>
      <c r="O32" s="42">
        <f t="shared" si="28"/>
        <v>61.56</v>
      </c>
      <c r="P32" s="42">
        <f t="shared" si="28"/>
        <v>61.739999999999995</v>
      </c>
      <c r="Q32" s="42">
        <f t="shared" si="28"/>
        <v>61.919999999999987</v>
      </c>
    </row>
  </sheetData>
  <sheetProtection selectLockedCells="1"/>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DATA!$B$4:$B$11</xm:f>
          </x14:formula1>
          <xm:sqref>B12</xm:sqref>
        </x14:dataValidation>
        <x14:dataValidation type="list" allowBlank="1" showInputMessage="1" showErrorMessage="1" xr:uid="{00000000-0002-0000-0200-000001000000}">
          <x14:formula1>
            <xm:f>DATA!$B$3:$B$11</xm:f>
          </x14:formula1>
          <xm:sqref>B2:E2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tabSelected="1" topLeftCell="A21" workbookViewId="0">
      <selection activeCell="C27" sqref="C27"/>
    </sheetView>
  </sheetViews>
  <sheetFormatPr defaultRowHeight="14.4" x14ac:dyDescent="0.3"/>
  <cols>
    <col min="1" max="4" width="21.6640625" customWidth="1"/>
  </cols>
  <sheetData>
    <row r="1" spans="1:4" ht="23.25" customHeight="1" x14ac:dyDescent="0.3">
      <c r="A1" s="162" t="s">
        <v>198</v>
      </c>
      <c r="B1" s="162"/>
      <c r="C1" s="162"/>
      <c r="D1" s="162"/>
    </row>
    <row r="2" spans="1:4" ht="23.25" customHeight="1" x14ac:dyDescent="0.3">
      <c r="A2" s="162" t="s">
        <v>34</v>
      </c>
      <c r="B2" s="162"/>
      <c r="C2" s="162"/>
      <c r="D2" s="162"/>
    </row>
    <row r="3" spans="1:4" ht="42" customHeight="1" thickBot="1" x14ac:dyDescent="0.35">
      <c r="A3" s="163" t="s">
        <v>35</v>
      </c>
      <c r="B3" s="163"/>
      <c r="C3" s="163"/>
      <c r="D3" s="163"/>
    </row>
    <row r="4" spans="1:4" ht="24" customHeight="1" thickBot="1" x14ac:dyDescent="0.35">
      <c r="A4" s="164" t="str">
        <f>'Precept Calc'!B2</f>
        <v>Little Burstead Parish Council</v>
      </c>
      <c r="B4" s="165"/>
      <c r="C4" s="165"/>
      <c r="D4" s="166"/>
    </row>
    <row r="5" spans="1:4" s="18" customFormat="1" ht="44.25" customHeight="1" thickBot="1" x14ac:dyDescent="0.35">
      <c r="A5" s="163" t="s">
        <v>204</v>
      </c>
      <c r="B5" s="163"/>
      <c r="C5" s="163"/>
      <c r="D5" s="163"/>
    </row>
    <row r="6" spans="1:4" ht="30" customHeight="1" x14ac:dyDescent="0.3">
      <c r="A6" s="170" t="s">
        <v>208</v>
      </c>
      <c r="B6" s="171"/>
      <c r="C6" s="171"/>
      <c r="D6" s="172"/>
    </row>
    <row r="7" spans="1:4" ht="30" customHeight="1" thickBot="1" x14ac:dyDescent="0.35">
      <c r="A7" s="167" t="s">
        <v>207</v>
      </c>
      <c r="B7" s="168"/>
      <c r="C7" s="168"/>
      <c r="D7" s="169"/>
    </row>
    <row r="8" spans="1:4" s="18" customFormat="1" ht="39" customHeight="1" x14ac:dyDescent="0.3">
      <c r="A8" s="163" t="s">
        <v>37</v>
      </c>
      <c r="B8" s="163"/>
      <c r="C8" s="163"/>
      <c r="D8" s="163"/>
    </row>
    <row r="9" spans="1:4" s="18" customFormat="1" ht="39" customHeight="1" thickBot="1" x14ac:dyDescent="0.35">
      <c r="A9" s="163" t="s">
        <v>38</v>
      </c>
      <c r="B9" s="163"/>
      <c r="C9" s="163"/>
      <c r="D9" s="163"/>
    </row>
    <row r="10" spans="1:4" ht="14.25" customHeight="1" thickTop="1" x14ac:dyDescent="0.3">
      <c r="A10" s="19" t="s">
        <v>39</v>
      </c>
      <c r="B10" s="21" t="s">
        <v>5</v>
      </c>
      <c r="C10" s="21" t="s">
        <v>42</v>
      </c>
      <c r="D10" s="160" t="s">
        <v>44</v>
      </c>
    </row>
    <row r="11" spans="1:4" ht="14.25" customHeight="1" thickBot="1" x14ac:dyDescent="0.35">
      <c r="A11" s="20" t="s">
        <v>40</v>
      </c>
      <c r="B11" s="22" t="s">
        <v>41</v>
      </c>
      <c r="C11" s="22" t="s">
        <v>43</v>
      </c>
      <c r="D11" s="161"/>
    </row>
    <row r="12" spans="1:4" ht="24" customHeight="1" thickBot="1" x14ac:dyDescent="0.35">
      <c r="A12" s="20" t="s">
        <v>209</v>
      </c>
      <c r="B12" s="26">
        <v>6277.88</v>
      </c>
      <c r="C12" s="23">
        <v>198.73</v>
      </c>
      <c r="D12" s="27">
        <v>31.59</v>
      </c>
    </row>
    <row r="13" spans="1:4" ht="24" customHeight="1" thickBot="1" x14ac:dyDescent="0.35">
      <c r="A13" s="20" t="s">
        <v>199</v>
      </c>
      <c r="B13" s="26">
        <v>6140.76</v>
      </c>
      <c r="C13" s="23">
        <v>200.09</v>
      </c>
      <c r="D13" s="27">
        <v>30.69</v>
      </c>
    </row>
    <row r="14" spans="1:4" ht="30" customHeight="1" thickBot="1" x14ac:dyDescent="0.35">
      <c r="A14" s="24" t="s">
        <v>45</v>
      </c>
    </row>
    <row r="15" spans="1:4" ht="18" customHeight="1" thickTop="1" x14ac:dyDescent="0.3">
      <c r="A15" s="48" t="s">
        <v>59</v>
      </c>
      <c r="B15" s="49" t="str">
        <f>'Precept Calc'!G4</f>
        <v>Barclays</v>
      </c>
      <c r="C15" s="49"/>
      <c r="D15" s="50"/>
    </row>
    <row r="16" spans="1:4" ht="18" customHeight="1" x14ac:dyDescent="0.3">
      <c r="A16" s="51" t="s">
        <v>60</v>
      </c>
      <c r="B16" s="52" t="str">
        <f>'Precept Calc'!G5</f>
        <v>Basildon</v>
      </c>
      <c r="C16" s="52"/>
      <c r="D16" s="53"/>
    </row>
    <row r="17" spans="1:4" ht="18" customHeight="1" x14ac:dyDescent="0.3">
      <c r="A17" s="51" t="s">
        <v>61</v>
      </c>
      <c r="B17" s="52" t="str">
        <f>'Precept Calc'!G6</f>
        <v>20-04-96</v>
      </c>
      <c r="C17" s="52"/>
      <c r="D17" s="53"/>
    </row>
    <row r="18" spans="1:4" ht="18" customHeight="1" x14ac:dyDescent="0.3">
      <c r="A18" s="51" t="s">
        <v>62</v>
      </c>
      <c r="B18" s="52">
        <f>'Precept Calc'!G7</f>
        <v>40973718</v>
      </c>
      <c r="C18" s="52"/>
      <c r="D18" s="53"/>
    </row>
    <row r="19" spans="1:4" ht="18" customHeight="1" thickBot="1" x14ac:dyDescent="0.35">
      <c r="A19" s="54" t="s">
        <v>63</v>
      </c>
      <c r="B19" s="55" t="str">
        <f>'Precept Calc'!G9</f>
        <v>Little Burstead Parish Council</v>
      </c>
      <c r="C19" s="55"/>
      <c r="D19" s="56"/>
    </row>
    <row r="20" spans="1:4" ht="30" customHeight="1" thickTop="1" thickBot="1" x14ac:dyDescent="0.35">
      <c r="A20" s="24" t="s">
        <v>46</v>
      </c>
    </row>
    <row r="21" spans="1:4" ht="21" customHeight="1" thickTop="1" thickBot="1" x14ac:dyDescent="0.35">
      <c r="A21" s="57">
        <f>ROUND(B12/2,2)</f>
        <v>3138.94</v>
      </c>
      <c r="B21" s="157" t="s">
        <v>210</v>
      </c>
      <c r="C21" s="158"/>
      <c r="D21" s="159"/>
    </row>
    <row r="22" spans="1:4" ht="21" customHeight="1" thickBot="1" x14ac:dyDescent="0.35">
      <c r="A22" s="58">
        <f>B12-A21</f>
        <v>3138.94</v>
      </c>
      <c r="B22" s="154" t="s">
        <v>211</v>
      </c>
      <c r="C22" s="155"/>
      <c r="D22" s="156"/>
    </row>
    <row r="23" spans="1:4" ht="25.5" customHeight="1" thickTop="1" x14ac:dyDescent="0.3">
      <c r="A23" s="24" t="s">
        <v>75</v>
      </c>
    </row>
    <row r="24" spans="1:4" ht="25.5" customHeight="1" x14ac:dyDescent="0.3">
      <c r="A24" s="24" t="s">
        <v>205</v>
      </c>
      <c r="B24" s="25" t="s">
        <v>212</v>
      </c>
    </row>
    <row r="25" spans="1:4" ht="25.5" customHeight="1" x14ac:dyDescent="0.3">
      <c r="A25" s="24" t="s">
        <v>47</v>
      </c>
    </row>
    <row r="26" spans="1:4" ht="25.5" customHeight="1" x14ac:dyDescent="0.3">
      <c r="A26" s="24" t="s">
        <v>48</v>
      </c>
    </row>
    <row r="27" spans="1:4" ht="25.5" customHeight="1" x14ac:dyDescent="0.3">
      <c r="A27" s="24" t="str">
        <f>'Precept Calc'!G12</f>
        <v xml:space="preserve"> Christine Barlow</v>
      </c>
      <c r="C27" s="24" t="s">
        <v>213</v>
      </c>
    </row>
    <row r="28" spans="1:4" ht="25.5" customHeight="1" x14ac:dyDescent="0.3">
      <c r="A28" s="24" t="s">
        <v>49</v>
      </c>
      <c r="C28" s="24" t="s">
        <v>50</v>
      </c>
    </row>
  </sheetData>
  <mergeCells count="12">
    <mergeCell ref="B22:D22"/>
    <mergeCell ref="B21:D21"/>
    <mergeCell ref="D10:D11"/>
    <mergeCell ref="A1:D1"/>
    <mergeCell ref="A2:D2"/>
    <mergeCell ref="A3:D3"/>
    <mergeCell ref="A4:D4"/>
    <mergeCell ref="A8:D8"/>
    <mergeCell ref="A9:D9"/>
    <mergeCell ref="A7:D7"/>
    <mergeCell ref="A6:D6"/>
    <mergeCell ref="A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B1" workbookViewId="0">
      <pane xSplit="1" ySplit="2" topLeftCell="C3" activePane="bottomRight" state="frozen"/>
      <selection activeCell="B1" sqref="B1"/>
      <selection pane="topRight" activeCell="C1" sqref="C1"/>
      <selection pane="bottomLeft" activeCell="B3" sqref="B3"/>
      <selection pane="bottomRight" activeCell="B3" sqref="B3"/>
    </sheetView>
  </sheetViews>
  <sheetFormatPr defaultRowHeight="14.4" x14ac:dyDescent="0.3"/>
  <cols>
    <col min="1" max="1" width="4" customWidth="1"/>
    <col min="2" max="2" width="41.88671875" bestFit="1" customWidth="1"/>
    <col min="3" max="3" width="22.5546875" customWidth="1"/>
    <col min="4" max="5" width="13" customWidth="1"/>
    <col min="6" max="6" width="10.88671875" customWidth="1"/>
    <col min="10" max="11" width="13.88671875" customWidth="1"/>
    <col min="12" max="12" width="12.33203125" customWidth="1"/>
    <col min="14" max="14" width="11.5546875" customWidth="1"/>
    <col min="15" max="15" width="17.109375" customWidth="1"/>
    <col min="16" max="16" width="27.33203125" bestFit="1" customWidth="1"/>
    <col min="17" max="17" width="9.6640625" bestFit="1" customWidth="1"/>
    <col min="18" max="18" width="11.6640625" customWidth="1"/>
    <col min="19" max="19" width="45.33203125" bestFit="1" customWidth="1"/>
    <col min="20" max="20" width="39.6640625" bestFit="1" customWidth="1"/>
  </cols>
  <sheetData>
    <row r="1" spans="1:20" x14ac:dyDescent="0.3">
      <c r="C1" s="74"/>
      <c r="D1" s="175" t="s">
        <v>195</v>
      </c>
      <c r="E1" s="173"/>
      <c r="F1" s="173"/>
      <c r="G1" s="173" t="s">
        <v>24</v>
      </c>
      <c r="H1" s="173"/>
      <c r="I1" s="173"/>
      <c r="J1" s="173"/>
      <c r="K1" s="173"/>
      <c r="L1" s="173"/>
      <c r="M1" s="173"/>
      <c r="N1" s="174"/>
    </row>
    <row r="2" spans="1:20" ht="53.4" x14ac:dyDescent="0.3">
      <c r="A2" t="s">
        <v>19</v>
      </c>
      <c r="B2" s="1" t="s">
        <v>0</v>
      </c>
      <c r="C2" s="1" t="s">
        <v>1</v>
      </c>
      <c r="D2" s="2" t="s">
        <v>14</v>
      </c>
      <c r="E2" s="2" t="s">
        <v>15</v>
      </c>
      <c r="F2" s="2" t="s">
        <v>2</v>
      </c>
      <c r="G2" s="79" t="s">
        <v>14</v>
      </c>
      <c r="H2" s="2" t="s">
        <v>15</v>
      </c>
      <c r="I2" s="3" t="s">
        <v>4</v>
      </c>
      <c r="J2" s="2" t="s">
        <v>16</v>
      </c>
      <c r="K2" s="2" t="s">
        <v>17</v>
      </c>
      <c r="L2" s="4" t="s">
        <v>5</v>
      </c>
      <c r="M2" s="4" t="s">
        <v>6</v>
      </c>
      <c r="N2" s="4" t="s">
        <v>7</v>
      </c>
      <c r="O2" s="4" t="s">
        <v>51</v>
      </c>
      <c r="P2" s="4" t="s">
        <v>52</v>
      </c>
      <c r="Q2" s="4" t="s">
        <v>53</v>
      </c>
      <c r="R2" s="4" t="s">
        <v>55</v>
      </c>
      <c r="S2" s="83" t="s">
        <v>54</v>
      </c>
    </row>
    <row r="3" spans="1:20" x14ac:dyDescent="0.3">
      <c r="B3" s="5" t="s">
        <v>206</v>
      </c>
      <c r="C3" s="5"/>
      <c r="D3" s="5"/>
      <c r="E3" s="5"/>
      <c r="F3" s="5"/>
      <c r="G3" s="80"/>
      <c r="H3" s="6"/>
      <c r="I3" s="6"/>
      <c r="J3" s="6"/>
      <c r="K3" s="6"/>
      <c r="L3" s="7"/>
      <c r="M3" s="7"/>
      <c r="N3" s="7"/>
      <c r="R3" s="82"/>
    </row>
    <row r="4" spans="1:20" x14ac:dyDescent="0.3">
      <c r="A4">
        <v>1</v>
      </c>
      <c r="B4" s="8" t="s">
        <v>36</v>
      </c>
      <c r="C4" s="8" t="s">
        <v>8</v>
      </c>
      <c r="D4" s="76">
        <v>12175.65</v>
      </c>
      <c r="E4" s="76">
        <v>12595.77</v>
      </c>
      <c r="F4" s="77">
        <v>12032</v>
      </c>
      <c r="G4" s="75">
        <v>12149.6</v>
      </c>
      <c r="H4" s="10">
        <v>12607.5</v>
      </c>
      <c r="I4" s="10">
        <v>19.8</v>
      </c>
      <c r="J4" s="10">
        <f>G4*I4</f>
        <v>240562.08000000002</v>
      </c>
      <c r="K4" s="10">
        <f>(H4-G4)*I4</f>
        <v>9066.4199999999928</v>
      </c>
      <c r="L4" s="10">
        <f t="shared" ref="L4:L11" si="0">J4</f>
        <v>240562.08000000002</v>
      </c>
      <c r="M4" s="10">
        <v>9066.42</v>
      </c>
      <c r="N4" s="10">
        <f t="shared" ref="N4:N11" si="1">L4+M4</f>
        <v>249628.50000000003</v>
      </c>
      <c r="O4" t="s">
        <v>56</v>
      </c>
      <c r="P4" t="s">
        <v>57</v>
      </c>
      <c r="Q4" t="s">
        <v>58</v>
      </c>
      <c r="R4" s="82">
        <v>6068838</v>
      </c>
      <c r="S4" s="8" t="s">
        <v>36</v>
      </c>
    </row>
    <row r="5" spans="1:20" x14ac:dyDescent="0.3">
      <c r="A5">
        <v>2</v>
      </c>
      <c r="B5" s="8" t="s">
        <v>68</v>
      </c>
      <c r="C5" s="11" t="s">
        <v>9</v>
      </c>
      <c r="D5" s="76">
        <v>721.3</v>
      </c>
      <c r="E5" s="76">
        <v>769.32</v>
      </c>
      <c r="F5" s="77">
        <v>460</v>
      </c>
      <c r="G5" s="75">
        <v>723.2</v>
      </c>
      <c r="H5" s="10">
        <v>777.1</v>
      </c>
      <c r="I5" s="10">
        <v>18.899999999999999</v>
      </c>
      <c r="J5" s="10">
        <f t="shared" ref="J5:J11" si="2">G5*I5</f>
        <v>13668.48</v>
      </c>
      <c r="K5" s="10">
        <f t="shared" ref="K5:K11" si="3">(H5-G5)*I5</f>
        <v>1018.7099999999995</v>
      </c>
      <c r="L5" s="10">
        <f t="shared" si="0"/>
        <v>13668.48</v>
      </c>
      <c r="M5" s="10">
        <v>1018.71</v>
      </c>
      <c r="N5" s="10">
        <f t="shared" si="1"/>
        <v>14687.189999999999</v>
      </c>
      <c r="O5" t="s">
        <v>65</v>
      </c>
      <c r="P5" t="s">
        <v>66</v>
      </c>
      <c r="Q5" t="s">
        <v>67</v>
      </c>
      <c r="R5" s="82">
        <v>3954137</v>
      </c>
      <c r="S5" s="59" t="str">
        <f t="shared" ref="S5:S11" si="4">B5</f>
        <v>Bowers Gifford &amp; North Benfleet Parish Council</v>
      </c>
      <c r="T5" s="67" t="s">
        <v>197</v>
      </c>
    </row>
    <row r="6" spans="1:20" x14ac:dyDescent="0.3">
      <c r="A6">
        <v>3</v>
      </c>
      <c r="B6" s="8" t="s">
        <v>196</v>
      </c>
      <c r="C6" s="9" t="s">
        <v>10</v>
      </c>
      <c r="D6" s="76">
        <v>2438.4299999999998</v>
      </c>
      <c r="E6" s="76">
        <v>2600.41</v>
      </c>
      <c r="F6" s="78">
        <v>2696</v>
      </c>
      <c r="G6" s="75">
        <v>2436.9</v>
      </c>
      <c r="H6" s="10">
        <v>2605</v>
      </c>
      <c r="I6" s="10">
        <v>11.43</v>
      </c>
      <c r="J6" s="10">
        <f t="shared" si="2"/>
        <v>27853.767</v>
      </c>
      <c r="K6" s="10">
        <f>(H6-G6)*I6</f>
        <v>1921.3829999999989</v>
      </c>
      <c r="L6" s="10">
        <f t="shared" si="0"/>
        <v>27853.767</v>
      </c>
      <c r="M6" s="10">
        <v>1921.38</v>
      </c>
      <c r="N6" s="10">
        <f t="shared" si="1"/>
        <v>29775.147000000001</v>
      </c>
      <c r="O6" t="s">
        <v>69</v>
      </c>
      <c r="P6" t="s">
        <v>70</v>
      </c>
      <c r="Q6" s="60" t="s">
        <v>71</v>
      </c>
      <c r="R6" s="82">
        <v>40109750</v>
      </c>
      <c r="S6" s="59" t="str">
        <f t="shared" si="4"/>
        <v>Gt Burstead &amp; South Green Village Council</v>
      </c>
    </row>
    <row r="7" spans="1:20" x14ac:dyDescent="0.3">
      <c r="A7">
        <v>4</v>
      </c>
      <c r="B7" s="8" t="s">
        <v>72</v>
      </c>
      <c r="C7" s="11" t="s">
        <v>9</v>
      </c>
      <c r="D7" s="76">
        <v>200.09</v>
      </c>
      <c r="E7" s="76">
        <v>206.82</v>
      </c>
      <c r="F7" s="77">
        <v>158</v>
      </c>
      <c r="G7" s="75">
        <v>198.3</v>
      </c>
      <c r="H7" s="10">
        <v>205.2</v>
      </c>
      <c r="I7" s="10">
        <v>29.97</v>
      </c>
      <c r="J7" s="10">
        <f t="shared" si="2"/>
        <v>5943.0510000000004</v>
      </c>
      <c r="K7" s="10">
        <f t="shared" si="3"/>
        <v>206.79299999999932</v>
      </c>
      <c r="L7" s="10">
        <f t="shared" si="0"/>
        <v>5943.0510000000004</v>
      </c>
      <c r="M7" s="10">
        <v>206.79</v>
      </c>
      <c r="N7" s="10">
        <f t="shared" si="1"/>
        <v>6149.8410000000003</v>
      </c>
      <c r="O7" t="s">
        <v>65</v>
      </c>
      <c r="P7" t="s">
        <v>73</v>
      </c>
      <c r="Q7" s="60" t="s">
        <v>74</v>
      </c>
      <c r="R7" s="82">
        <v>40973718</v>
      </c>
      <c r="S7" s="59" t="str">
        <f t="shared" si="4"/>
        <v>Little Burstead Parish Council</v>
      </c>
      <c r="T7" s="67" t="s">
        <v>197</v>
      </c>
    </row>
    <row r="8" spans="1:20" x14ac:dyDescent="0.3">
      <c r="A8">
        <v>5</v>
      </c>
      <c r="B8" s="8" t="s">
        <v>77</v>
      </c>
      <c r="C8" s="8" t="s">
        <v>11</v>
      </c>
      <c r="D8" s="76">
        <v>1028.17</v>
      </c>
      <c r="E8" s="76">
        <v>1139.8599999999999</v>
      </c>
      <c r="F8" s="77">
        <v>1283</v>
      </c>
      <c r="G8" s="75">
        <v>1018.4</v>
      </c>
      <c r="H8" s="10">
        <v>1137.8</v>
      </c>
      <c r="I8" s="10">
        <v>45.09</v>
      </c>
      <c r="J8" s="10">
        <f t="shared" si="2"/>
        <v>45919.656000000003</v>
      </c>
      <c r="K8" s="10">
        <f t="shared" si="3"/>
        <v>5383.7459999999992</v>
      </c>
      <c r="L8" s="10">
        <f t="shared" si="0"/>
        <v>45919.656000000003</v>
      </c>
      <c r="M8" s="10">
        <v>5383.75</v>
      </c>
      <c r="N8" s="10">
        <f t="shared" si="1"/>
        <v>51303.406000000003</v>
      </c>
      <c r="O8" t="s">
        <v>69</v>
      </c>
      <c r="P8" t="s">
        <v>76</v>
      </c>
      <c r="Q8" s="17" t="s">
        <v>71</v>
      </c>
      <c r="R8" s="82">
        <v>40287323</v>
      </c>
      <c r="S8" s="59" t="str">
        <f t="shared" si="4"/>
        <v>Noak Bridge Parish Council</v>
      </c>
    </row>
    <row r="9" spans="1:20" x14ac:dyDescent="0.3">
      <c r="A9">
        <v>6</v>
      </c>
      <c r="B9" s="8" t="s">
        <v>78</v>
      </c>
      <c r="C9" s="8" t="s">
        <v>12</v>
      </c>
      <c r="D9" s="76">
        <v>432.6</v>
      </c>
      <c r="E9" s="76">
        <v>437.04</v>
      </c>
      <c r="F9" s="77">
        <v>295</v>
      </c>
      <c r="G9" s="75">
        <v>422.8</v>
      </c>
      <c r="H9" s="10">
        <v>428.5</v>
      </c>
      <c r="I9" s="10">
        <v>29.7</v>
      </c>
      <c r="J9" s="10">
        <v>12557.16</v>
      </c>
      <c r="K9" s="10">
        <f t="shared" si="3"/>
        <v>169.28999999999965</v>
      </c>
      <c r="L9" s="10">
        <f t="shared" si="0"/>
        <v>12557.16</v>
      </c>
      <c r="M9" s="10">
        <v>169.29</v>
      </c>
      <c r="N9" s="10">
        <f t="shared" si="1"/>
        <v>12726.45</v>
      </c>
      <c r="O9" t="s">
        <v>65</v>
      </c>
      <c r="P9" t="s">
        <v>79</v>
      </c>
      <c r="Q9" s="17" t="s">
        <v>80</v>
      </c>
      <c r="R9" s="82">
        <v>30122885</v>
      </c>
      <c r="S9" s="59" t="str">
        <f t="shared" si="4"/>
        <v>Ramsden Bellhouse Parish Council</v>
      </c>
    </row>
    <row r="10" spans="1:20" x14ac:dyDescent="0.3">
      <c r="A10">
        <v>7</v>
      </c>
      <c r="B10" s="8" t="s">
        <v>82</v>
      </c>
      <c r="C10" s="8" t="s">
        <v>13</v>
      </c>
      <c r="D10" s="76">
        <v>489.61</v>
      </c>
      <c r="E10" s="76">
        <v>517.45000000000005</v>
      </c>
      <c r="F10" s="77">
        <v>519</v>
      </c>
      <c r="G10" s="75">
        <v>491.6</v>
      </c>
      <c r="H10" s="10">
        <v>520.4</v>
      </c>
      <c r="I10" s="10">
        <v>20.25</v>
      </c>
      <c r="J10" s="10">
        <v>9954.9</v>
      </c>
      <c r="K10" s="10">
        <f t="shared" si="3"/>
        <v>583.19999999999914</v>
      </c>
      <c r="L10" s="10">
        <f t="shared" si="0"/>
        <v>9954.9</v>
      </c>
      <c r="M10" s="10">
        <v>583.20000000000005</v>
      </c>
      <c r="N10" s="10">
        <f t="shared" si="1"/>
        <v>10538.1</v>
      </c>
      <c r="O10" t="s">
        <v>65</v>
      </c>
      <c r="P10" t="s">
        <v>83</v>
      </c>
      <c r="Q10" s="17" t="s">
        <v>81</v>
      </c>
      <c r="R10" s="82">
        <v>83925390</v>
      </c>
      <c r="S10" s="59" t="str">
        <f t="shared" si="4"/>
        <v>Ramsden Crays Parish Council</v>
      </c>
    </row>
    <row r="11" spans="1:20" x14ac:dyDescent="0.3">
      <c r="A11">
        <v>8</v>
      </c>
      <c r="B11" s="8" t="s">
        <v>84</v>
      </c>
      <c r="C11" s="8" t="s">
        <v>13</v>
      </c>
      <c r="D11" s="76">
        <v>1252.04</v>
      </c>
      <c r="E11" s="76">
        <v>1315.76</v>
      </c>
      <c r="F11" s="77">
        <v>1378</v>
      </c>
      <c r="G11" s="75">
        <v>1247.8</v>
      </c>
      <c r="H11" s="10">
        <v>1313.8</v>
      </c>
      <c r="I11" s="10">
        <v>18.09</v>
      </c>
      <c r="J11" s="10">
        <f t="shared" si="2"/>
        <v>22572.701999999997</v>
      </c>
      <c r="K11" s="10">
        <f t="shared" si="3"/>
        <v>1193.94</v>
      </c>
      <c r="L11" s="10">
        <f t="shared" si="0"/>
        <v>22572.701999999997</v>
      </c>
      <c r="M11" s="10">
        <v>1193.94</v>
      </c>
      <c r="N11" s="10">
        <f t="shared" si="1"/>
        <v>23766.641999999996</v>
      </c>
      <c r="O11" t="s">
        <v>65</v>
      </c>
      <c r="P11" t="s">
        <v>83</v>
      </c>
      <c r="Q11" s="17" t="s">
        <v>81</v>
      </c>
      <c r="R11" s="82">
        <v>23370038</v>
      </c>
      <c r="S11" s="59" t="str">
        <f t="shared" si="4"/>
        <v>Shotgate Parish Council</v>
      </c>
    </row>
    <row r="12" spans="1:20" x14ac:dyDescent="0.3">
      <c r="B12" s="5"/>
      <c r="C12" s="5"/>
      <c r="D12" s="6"/>
      <c r="E12" s="6"/>
      <c r="F12" s="5"/>
      <c r="G12" s="80"/>
      <c r="H12" s="6"/>
      <c r="I12" s="6"/>
      <c r="J12" s="6"/>
      <c r="K12" s="6"/>
      <c r="L12" s="12"/>
      <c r="M12" s="12"/>
      <c r="N12" s="12"/>
      <c r="R12" s="82"/>
    </row>
    <row r="13" spans="1:20" x14ac:dyDescent="0.3">
      <c r="B13" s="13"/>
      <c r="C13" s="13"/>
      <c r="D13" s="14">
        <f t="shared" ref="D13:E13" si="5">SUM(D3:D12)</f>
        <v>18737.89</v>
      </c>
      <c r="E13" s="14">
        <f t="shared" si="5"/>
        <v>19582.43</v>
      </c>
      <c r="F13" s="14">
        <f t="shared" ref="F13:N13" si="6">SUM(F3:F12)</f>
        <v>18821</v>
      </c>
      <c r="G13" s="81">
        <f t="shared" si="6"/>
        <v>18688.599999999999</v>
      </c>
      <c r="H13" s="14">
        <f t="shared" si="6"/>
        <v>19595.300000000003</v>
      </c>
      <c r="I13" s="14">
        <f t="shared" si="6"/>
        <v>193.23</v>
      </c>
      <c r="J13" s="14">
        <f t="shared" si="6"/>
        <v>379031.79600000003</v>
      </c>
      <c r="K13" s="14">
        <f t="shared" si="6"/>
        <v>19543.481999999989</v>
      </c>
      <c r="L13" s="15">
        <f t="shared" si="6"/>
        <v>379031.79600000003</v>
      </c>
      <c r="M13" s="15">
        <f t="shared" si="6"/>
        <v>19543.480000000003</v>
      </c>
      <c r="N13" s="15">
        <f t="shared" si="6"/>
        <v>398575.27600000001</v>
      </c>
      <c r="R13" s="82"/>
    </row>
    <row r="14" spans="1:20" x14ac:dyDescent="0.3">
      <c r="L14" s="16">
        <f>L13-J13</f>
        <v>0</v>
      </c>
      <c r="M14" s="16">
        <f>M13-K13</f>
        <v>-1.9999999858555384E-3</v>
      </c>
      <c r="R14" s="82"/>
    </row>
    <row r="15" spans="1:20" x14ac:dyDescent="0.3">
      <c r="R15" s="82"/>
    </row>
  </sheetData>
  <sortState ref="A4:M11">
    <sortCondition ref="B4:B11"/>
  </sortState>
  <mergeCells count="2">
    <mergeCell ref="G1:N1"/>
    <mergeCell ref="D1:F1"/>
  </mergeCells>
  <hyperlinks>
    <hyperlink ref="T5" r:id="rId1" xr:uid="{00000000-0004-0000-0400-000000000000}"/>
    <hyperlink ref="T7" r:id="rId2" xr:uid="{00000000-0004-0000-0400-000001000000}"/>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Council Tax Requirement</vt:lpstr>
      <vt:lpstr>Precept Calc</vt:lpstr>
      <vt:lpstr>Precept Demand</vt:lpstr>
      <vt:lpstr>DATA</vt:lpstr>
      <vt:lpstr>'Council Tax Requirement'!Print_Area</vt:lpstr>
    </vt:vector>
  </TitlesOfParts>
  <Company>BBC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Falkus</dc:creator>
  <cp:lastModifiedBy>Little Burstead</cp:lastModifiedBy>
  <cp:lastPrinted>2018-03-01T13:35:26Z</cp:lastPrinted>
  <dcterms:created xsi:type="dcterms:W3CDTF">2015-09-01T09:11:47Z</dcterms:created>
  <dcterms:modified xsi:type="dcterms:W3CDTF">2018-03-01T13:35:50Z</dcterms:modified>
</cp:coreProperties>
</file>