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ittl\OneDrive\Documents\Little Burstead PC\Finance\LBPC 202425\"/>
    </mc:Choice>
  </mc:AlternateContent>
  <xr:revisionPtr revIDLastSave="0" documentId="13_ncr:1_{AAAEBA54-6D36-4ACC-9D61-026BED441E36}" xr6:coauthVersionLast="47" xr6:coauthVersionMax="47" xr10:uidLastSave="{00000000-0000-0000-0000-000000000000}"/>
  <bookViews>
    <workbookView xWindow="12492" yWindow="456" windowWidth="10980" windowHeight="12240" firstSheet="4" activeTab="4" xr2:uid="{00000000-000D-0000-FFFF-FFFF00000000}"/>
  </bookViews>
  <sheets>
    <sheet name="AGAR" sheetId="7" r:id="rId1"/>
    <sheet name="SALARY" sheetId="8" r:id="rId2"/>
    <sheet name="Receipts" sheetId="2" r:id="rId3"/>
    <sheet name="bank reconciliation" sheetId="5" r:id="rId4"/>
    <sheet name="Payment" sheetId="1" r:id="rId5"/>
    <sheet name="Accounts" sheetId="6" r:id="rId6"/>
  </sheets>
  <definedNames>
    <definedName name="_xlnm._FilterDatabase" localSheetId="4" hidden="1">Payment!$A$4:$AG$132</definedName>
    <definedName name="_xlnm.Print_Area" localSheetId="5">Accounts!$A$1:$K$45</definedName>
    <definedName name="_xlnm.Print_Area" localSheetId="3">'bank reconciliation'!$A$1:$H$32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9" i="1" l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J89" i="1"/>
  <c r="J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J88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7" i="1"/>
  <c r="AE86" i="1"/>
  <c r="AE85" i="1"/>
  <c r="AE84" i="1"/>
  <c r="AE83" i="1"/>
  <c r="AE82" i="1"/>
  <c r="AE81" i="1"/>
  <c r="AE80" i="1"/>
  <c r="AE79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136" i="1"/>
  <c r="AF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J77" i="1"/>
  <c r="AF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J76" i="1"/>
  <c r="AF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J75" i="1"/>
  <c r="AF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J74" i="1"/>
  <c r="AF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J73" i="1"/>
  <c r="AF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H72" i="1"/>
  <c r="J72" i="1" s="1"/>
  <c r="N72" i="1" s="1"/>
  <c r="AF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J71" i="1"/>
  <c r="AF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AF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J87" i="1"/>
  <c r="J82" i="1"/>
  <c r="AF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J70" i="1"/>
  <c r="AF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J69" i="1"/>
  <c r="AF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J68" i="1"/>
  <c r="AF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H67" i="1"/>
  <c r="J67" i="1" s="1"/>
  <c r="AF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J66" i="1"/>
  <c r="AF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J58" i="1"/>
  <c r="AF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J61" i="1"/>
  <c r="AF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J60" i="1"/>
  <c r="AF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H59" i="1"/>
  <c r="J59" i="1" s="1"/>
  <c r="H81" i="1"/>
  <c r="AF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J51" i="1"/>
  <c r="AF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J56" i="1"/>
  <c r="AF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J57" i="1"/>
  <c r="AF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J55" i="1"/>
  <c r="AF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J54" i="1"/>
  <c r="AF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H53" i="1"/>
  <c r="J53" i="1" s="1"/>
  <c r="AF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J52" i="1"/>
  <c r="AF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J48" i="1"/>
  <c r="AF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J47" i="1"/>
  <c r="AF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J46" i="1"/>
  <c r="AF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H45" i="1"/>
  <c r="J45" i="1" s="1"/>
  <c r="AF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J44" i="1"/>
  <c r="AF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J35" i="1"/>
  <c r="AF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J42" i="1"/>
  <c r="AF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J41" i="1"/>
  <c r="AF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H40" i="1"/>
  <c r="J40" i="1" s="1"/>
  <c r="AF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J39" i="1"/>
  <c r="AF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J33" i="1"/>
  <c r="AF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J32" i="1"/>
  <c r="AF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J31" i="1"/>
  <c r="AF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H30" i="1"/>
  <c r="J30" i="1" s="1"/>
  <c r="AF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J29" i="1"/>
  <c r="AF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J24" i="1"/>
  <c r="AF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J18" i="1"/>
  <c r="AF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M26" i="1"/>
  <c r="J26" i="1"/>
  <c r="H23" i="1"/>
  <c r="J23" i="1" s="1"/>
  <c r="N23" i="1" s="1"/>
  <c r="H16" i="1"/>
  <c r="J19" i="1"/>
  <c r="K19" i="1" s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F19" i="1"/>
  <c r="J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F21" i="1"/>
  <c r="J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F22" i="1"/>
  <c r="M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F23" i="1"/>
  <c r="H20" i="1"/>
  <c r="I20" i="1"/>
  <c r="H5" i="1"/>
  <c r="AG89" i="1" l="1"/>
  <c r="AG78" i="1"/>
  <c r="AG88" i="1"/>
  <c r="AE135" i="1"/>
  <c r="AE141" i="1" s="1"/>
  <c r="AG75" i="1"/>
  <c r="AG73" i="1"/>
  <c r="AG71" i="1"/>
  <c r="K76" i="1"/>
  <c r="AG72" i="1"/>
  <c r="AG74" i="1"/>
  <c r="AG77" i="1"/>
  <c r="AG76" i="1"/>
  <c r="AG87" i="1"/>
  <c r="AG82" i="1"/>
  <c r="AG68" i="1"/>
  <c r="K61" i="1"/>
  <c r="AG70" i="1"/>
  <c r="AG66" i="1"/>
  <c r="AG61" i="1"/>
  <c r="AG69" i="1"/>
  <c r="K69" i="1"/>
  <c r="N67" i="1"/>
  <c r="AG67" i="1" s="1"/>
  <c r="AG58" i="1"/>
  <c r="AG60" i="1"/>
  <c r="N59" i="1"/>
  <c r="AG59" i="1" s="1"/>
  <c r="AG47" i="1"/>
  <c r="K56" i="1"/>
  <c r="AG51" i="1"/>
  <c r="AG55" i="1"/>
  <c r="AG46" i="1"/>
  <c r="AG48" i="1"/>
  <c r="AG42" i="1"/>
  <c r="K33" i="1"/>
  <c r="AG56" i="1"/>
  <c r="AG39" i="1"/>
  <c r="AG41" i="1"/>
  <c r="K42" i="1"/>
  <c r="AG26" i="1"/>
  <c r="AG24" i="1"/>
  <c r="AG54" i="1"/>
  <c r="AG57" i="1"/>
  <c r="AG35" i="1"/>
  <c r="AG18" i="1"/>
  <c r="AG29" i="1"/>
  <c r="AG44" i="1"/>
  <c r="AG52" i="1"/>
  <c r="N53" i="1"/>
  <c r="AG53" i="1" s="1"/>
  <c r="K47" i="1"/>
  <c r="N45" i="1"/>
  <c r="AG45" i="1" s="1"/>
  <c r="N40" i="1"/>
  <c r="AG40" i="1" s="1"/>
  <c r="AG33" i="1"/>
  <c r="AG32" i="1"/>
  <c r="AG31" i="1"/>
  <c r="N30" i="1"/>
  <c r="AG30" i="1" s="1"/>
  <c r="AG22" i="1"/>
  <c r="AG21" i="1"/>
  <c r="AG19" i="1"/>
  <c r="AG23" i="1"/>
  <c r="AF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J14" i="1"/>
  <c r="AF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J13" i="1"/>
  <c r="AF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H12" i="1"/>
  <c r="J12" i="1" s="1"/>
  <c r="AF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J11" i="1"/>
  <c r="AF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J9" i="1"/>
  <c r="H7" i="1"/>
  <c r="C18" i="6" l="1"/>
  <c r="G18" i="6" s="1"/>
  <c r="K13" i="1"/>
  <c r="AG13" i="1"/>
  <c r="AG14" i="1"/>
  <c r="N12" i="1"/>
  <c r="AG12" i="1" s="1"/>
  <c r="AG11" i="1"/>
  <c r="AG9" i="1"/>
  <c r="AF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J81" i="1"/>
  <c r="AF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J80" i="1"/>
  <c r="AF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J10" i="1"/>
  <c r="AF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J8" i="1"/>
  <c r="AF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M7" i="1"/>
  <c r="J7" i="1"/>
  <c r="AF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J6" i="1"/>
  <c r="K81" i="1" l="1"/>
  <c r="K9" i="1"/>
  <c r="AG80" i="1"/>
  <c r="AG81" i="1"/>
  <c r="N7" i="1"/>
  <c r="AG7" i="1" s="1"/>
  <c r="AG10" i="1"/>
  <c r="AG8" i="1"/>
  <c r="AG6" i="1"/>
  <c r="AF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J84" i="1"/>
  <c r="AG84" i="1" l="1"/>
  <c r="Q15" i="1"/>
  <c r="Q16" i="1"/>
  <c r="Q17" i="1"/>
  <c r="Q20" i="1"/>
  <c r="Q25" i="1"/>
  <c r="Q27" i="1"/>
  <c r="Q28" i="1"/>
  <c r="Q34" i="1"/>
  <c r="Q36" i="1"/>
  <c r="Q37" i="1"/>
  <c r="Q38" i="1"/>
  <c r="Q43" i="1"/>
  <c r="Q49" i="1"/>
  <c r="Q50" i="1"/>
  <c r="Q62" i="1"/>
  <c r="Q63" i="1"/>
  <c r="Q64" i="1"/>
  <c r="Q65" i="1"/>
  <c r="Q79" i="1"/>
  <c r="Q83" i="1"/>
  <c r="Q85" i="1"/>
  <c r="Q86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5" i="1"/>
  <c r="Q136" i="1"/>
  <c r="M62" i="1"/>
  <c r="N62" i="1"/>
  <c r="O62" i="1"/>
  <c r="P62" i="1"/>
  <c r="R62" i="1"/>
  <c r="S62" i="1"/>
  <c r="T62" i="1"/>
  <c r="U62" i="1"/>
  <c r="V62" i="1"/>
  <c r="AC62" i="1"/>
  <c r="W62" i="1"/>
  <c r="X62" i="1"/>
  <c r="Y62" i="1"/>
  <c r="Z62" i="1"/>
  <c r="AA62" i="1"/>
  <c r="AB62" i="1"/>
  <c r="AD62" i="1"/>
  <c r="AF62" i="1"/>
  <c r="AC15" i="1"/>
  <c r="AC16" i="1"/>
  <c r="AC17" i="1"/>
  <c r="AC20" i="1"/>
  <c r="AC25" i="1"/>
  <c r="AC27" i="1"/>
  <c r="AC28" i="1"/>
  <c r="AC34" i="1"/>
  <c r="AC36" i="1"/>
  <c r="AC37" i="1"/>
  <c r="AC38" i="1"/>
  <c r="AC43" i="1"/>
  <c r="AC49" i="1"/>
  <c r="AC50" i="1"/>
  <c r="AC63" i="1"/>
  <c r="AC64" i="1"/>
  <c r="AC65" i="1"/>
  <c r="AC79" i="1"/>
  <c r="AC83" i="1"/>
  <c r="AC85" i="1"/>
  <c r="AC86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5" i="1"/>
  <c r="Q135" i="1" l="1"/>
  <c r="J62" i="1"/>
  <c r="AG62" i="1" s="1"/>
  <c r="AC135" i="1"/>
  <c r="C30" i="6" s="1"/>
  <c r="AF20" i="1"/>
  <c r="AD20" i="1"/>
  <c r="AB20" i="1"/>
  <c r="AA20" i="1"/>
  <c r="Z20" i="1"/>
  <c r="Y20" i="1"/>
  <c r="X20" i="1"/>
  <c r="W20" i="1"/>
  <c r="V20" i="1"/>
  <c r="U20" i="1"/>
  <c r="T20" i="1"/>
  <c r="S20" i="1"/>
  <c r="R20" i="1"/>
  <c r="P20" i="1"/>
  <c r="O20" i="1"/>
  <c r="N20" i="1"/>
  <c r="M20" i="1"/>
  <c r="J20" i="1"/>
  <c r="AF17" i="1"/>
  <c r="AD17" i="1"/>
  <c r="AB17" i="1"/>
  <c r="AA17" i="1"/>
  <c r="Z17" i="1"/>
  <c r="Y17" i="1"/>
  <c r="X17" i="1"/>
  <c r="W17" i="1"/>
  <c r="V17" i="1"/>
  <c r="U17" i="1"/>
  <c r="T17" i="1"/>
  <c r="S17" i="1"/>
  <c r="R17" i="1"/>
  <c r="P17" i="1"/>
  <c r="O17" i="1"/>
  <c r="N17" i="1"/>
  <c r="M17" i="1"/>
  <c r="J17" i="1"/>
  <c r="AF16" i="1"/>
  <c r="AD16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M16" i="1"/>
  <c r="J16" i="1"/>
  <c r="AF15" i="1"/>
  <c r="AD15" i="1"/>
  <c r="AB15" i="1"/>
  <c r="AA15" i="1"/>
  <c r="Z15" i="1"/>
  <c r="Y15" i="1"/>
  <c r="X15" i="1"/>
  <c r="W15" i="1"/>
  <c r="V15" i="1"/>
  <c r="U15" i="1"/>
  <c r="T15" i="1"/>
  <c r="S15" i="1"/>
  <c r="R15" i="1"/>
  <c r="P15" i="1"/>
  <c r="O15" i="1"/>
  <c r="N15" i="1"/>
  <c r="M15" i="1"/>
  <c r="J15" i="1"/>
  <c r="E41" i="6"/>
  <c r="K18" i="1" l="1"/>
  <c r="Q141" i="1"/>
  <c r="C31" i="6"/>
  <c r="G31" i="6" s="1"/>
  <c r="AC141" i="1"/>
  <c r="AG15" i="1"/>
  <c r="AG17" i="1"/>
  <c r="AG20" i="1"/>
  <c r="N16" i="1"/>
  <c r="AG16" i="1" s="1"/>
  <c r="AF83" i="1"/>
  <c r="AD83" i="1"/>
  <c r="AB83" i="1"/>
  <c r="AA83" i="1"/>
  <c r="Z83" i="1"/>
  <c r="Y83" i="1"/>
  <c r="X83" i="1"/>
  <c r="W83" i="1"/>
  <c r="V83" i="1"/>
  <c r="U83" i="1"/>
  <c r="T83" i="1"/>
  <c r="S83" i="1"/>
  <c r="R83" i="1"/>
  <c r="P83" i="1"/>
  <c r="O83" i="1"/>
  <c r="N83" i="1"/>
  <c r="M83" i="1"/>
  <c r="J83" i="1"/>
  <c r="AF25" i="1"/>
  <c r="AF27" i="1"/>
  <c r="AF28" i="1"/>
  <c r="AF34" i="1"/>
  <c r="AF36" i="1"/>
  <c r="AF37" i="1"/>
  <c r="AF38" i="1"/>
  <c r="AF43" i="1"/>
  <c r="AF49" i="1"/>
  <c r="AF50" i="1"/>
  <c r="AF63" i="1"/>
  <c r="AF64" i="1"/>
  <c r="AF65" i="1"/>
  <c r="AF79" i="1"/>
  <c r="AF85" i="1"/>
  <c r="AF86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5" i="1"/>
  <c r="AF136" i="1"/>
  <c r="AD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J63" i="1"/>
  <c r="D19" i="5"/>
  <c r="N25" i="1"/>
  <c r="N27" i="1"/>
  <c r="N28" i="1"/>
  <c r="N34" i="1"/>
  <c r="N36" i="1"/>
  <c r="N37" i="1"/>
  <c r="N38" i="1"/>
  <c r="N43" i="1"/>
  <c r="N49" i="1"/>
  <c r="N50" i="1"/>
  <c r="N64" i="1"/>
  <c r="N65" i="1"/>
  <c r="N79" i="1"/>
  <c r="N85" i="1"/>
  <c r="N86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5" i="1"/>
  <c r="G30" i="6"/>
  <c r="A29" i="6"/>
  <c r="AB25" i="1"/>
  <c r="AB27" i="1"/>
  <c r="AB28" i="1"/>
  <c r="AB34" i="1"/>
  <c r="AB36" i="1"/>
  <c r="AB37" i="1"/>
  <c r="AB38" i="1"/>
  <c r="AB43" i="1"/>
  <c r="AB49" i="1"/>
  <c r="AB50" i="1"/>
  <c r="AB64" i="1"/>
  <c r="AB65" i="1"/>
  <c r="AB79" i="1"/>
  <c r="AB85" i="1"/>
  <c r="AB86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5" i="1"/>
  <c r="AB136" i="1"/>
  <c r="Z25" i="1"/>
  <c r="Z27" i="1"/>
  <c r="Z28" i="1"/>
  <c r="Z34" i="1"/>
  <c r="Z36" i="1"/>
  <c r="Z37" i="1"/>
  <c r="Z38" i="1"/>
  <c r="Z43" i="1"/>
  <c r="Z49" i="1"/>
  <c r="Z50" i="1"/>
  <c r="Z64" i="1"/>
  <c r="Z65" i="1"/>
  <c r="Z79" i="1"/>
  <c r="Z85" i="1"/>
  <c r="Z86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5" i="1"/>
  <c r="Z136" i="1"/>
  <c r="X136" i="1"/>
  <c r="A27" i="6"/>
  <c r="Y25" i="1"/>
  <c r="Y27" i="1"/>
  <c r="Y28" i="1"/>
  <c r="Y34" i="1"/>
  <c r="Y36" i="1"/>
  <c r="Y37" i="1"/>
  <c r="Y38" i="1"/>
  <c r="Y43" i="1"/>
  <c r="Y49" i="1"/>
  <c r="Y50" i="1"/>
  <c r="Y64" i="1"/>
  <c r="Y65" i="1"/>
  <c r="Y79" i="1"/>
  <c r="Y85" i="1"/>
  <c r="Y86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5" i="1"/>
  <c r="Y136" i="1"/>
  <c r="AD25" i="1"/>
  <c r="AD27" i="1"/>
  <c r="AD28" i="1"/>
  <c r="AD34" i="1"/>
  <c r="AD36" i="1"/>
  <c r="AD37" i="1"/>
  <c r="AD38" i="1"/>
  <c r="AD43" i="1"/>
  <c r="AD49" i="1"/>
  <c r="AD50" i="1"/>
  <c r="AD64" i="1"/>
  <c r="AD65" i="1"/>
  <c r="AD79" i="1"/>
  <c r="AD85" i="1"/>
  <c r="AD86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5" i="1"/>
  <c r="X25" i="1"/>
  <c r="X27" i="1"/>
  <c r="X28" i="1"/>
  <c r="X34" i="1"/>
  <c r="X36" i="1"/>
  <c r="X37" i="1"/>
  <c r="X38" i="1"/>
  <c r="X43" i="1"/>
  <c r="X49" i="1"/>
  <c r="X50" i="1"/>
  <c r="X64" i="1"/>
  <c r="X65" i="1"/>
  <c r="X79" i="1"/>
  <c r="X85" i="1"/>
  <c r="X86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5" i="1"/>
  <c r="W25" i="1"/>
  <c r="W27" i="1"/>
  <c r="W28" i="1"/>
  <c r="W34" i="1"/>
  <c r="W36" i="1"/>
  <c r="W37" i="1"/>
  <c r="W38" i="1"/>
  <c r="W43" i="1"/>
  <c r="W49" i="1"/>
  <c r="W50" i="1"/>
  <c r="W64" i="1"/>
  <c r="W65" i="1"/>
  <c r="W79" i="1"/>
  <c r="W85" i="1"/>
  <c r="W86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5" i="1"/>
  <c r="V25" i="1"/>
  <c r="V27" i="1"/>
  <c r="V28" i="1"/>
  <c r="V34" i="1"/>
  <c r="V36" i="1"/>
  <c r="V37" i="1"/>
  <c r="V38" i="1"/>
  <c r="V43" i="1"/>
  <c r="V49" i="1"/>
  <c r="V50" i="1"/>
  <c r="V64" i="1"/>
  <c r="V65" i="1"/>
  <c r="V79" i="1"/>
  <c r="V85" i="1"/>
  <c r="V86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5" i="1"/>
  <c r="U25" i="1"/>
  <c r="U27" i="1"/>
  <c r="U28" i="1"/>
  <c r="U34" i="1"/>
  <c r="U36" i="1"/>
  <c r="U37" i="1"/>
  <c r="U38" i="1"/>
  <c r="U43" i="1"/>
  <c r="U49" i="1"/>
  <c r="U50" i="1"/>
  <c r="U64" i="1"/>
  <c r="U65" i="1"/>
  <c r="U79" i="1"/>
  <c r="U85" i="1"/>
  <c r="U86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5" i="1"/>
  <c r="T25" i="1"/>
  <c r="T27" i="1"/>
  <c r="T28" i="1"/>
  <c r="T34" i="1"/>
  <c r="T36" i="1"/>
  <c r="T37" i="1"/>
  <c r="T38" i="1"/>
  <c r="T43" i="1"/>
  <c r="T49" i="1"/>
  <c r="T50" i="1"/>
  <c r="T64" i="1"/>
  <c r="T65" i="1"/>
  <c r="T79" i="1"/>
  <c r="T85" i="1"/>
  <c r="T86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5" i="1"/>
  <c r="S25" i="1"/>
  <c r="S27" i="1"/>
  <c r="S28" i="1"/>
  <c r="S34" i="1"/>
  <c r="S36" i="1"/>
  <c r="S37" i="1"/>
  <c r="S38" i="1"/>
  <c r="S43" i="1"/>
  <c r="S49" i="1"/>
  <c r="S50" i="1"/>
  <c r="S64" i="1"/>
  <c r="S65" i="1"/>
  <c r="S79" i="1"/>
  <c r="S85" i="1"/>
  <c r="S86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5" i="1"/>
  <c r="R25" i="1"/>
  <c r="R27" i="1"/>
  <c r="R28" i="1"/>
  <c r="R34" i="1"/>
  <c r="R36" i="1"/>
  <c r="R37" i="1"/>
  <c r="R38" i="1"/>
  <c r="R43" i="1"/>
  <c r="R49" i="1"/>
  <c r="R50" i="1"/>
  <c r="R64" i="1"/>
  <c r="R65" i="1"/>
  <c r="R79" i="1"/>
  <c r="R85" i="1"/>
  <c r="R86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5" i="1"/>
  <c r="P25" i="1"/>
  <c r="P27" i="1"/>
  <c r="P28" i="1"/>
  <c r="P34" i="1"/>
  <c r="P36" i="1"/>
  <c r="P37" i="1"/>
  <c r="P38" i="1"/>
  <c r="P43" i="1"/>
  <c r="P49" i="1"/>
  <c r="P50" i="1"/>
  <c r="P64" i="1"/>
  <c r="P65" i="1"/>
  <c r="P79" i="1"/>
  <c r="P85" i="1"/>
  <c r="P86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5" i="1"/>
  <c r="AA25" i="1"/>
  <c r="AA27" i="1"/>
  <c r="AA28" i="1"/>
  <c r="AA34" i="1"/>
  <c r="AA36" i="1"/>
  <c r="AA37" i="1"/>
  <c r="AA38" i="1"/>
  <c r="AA43" i="1"/>
  <c r="AA49" i="1"/>
  <c r="AA50" i="1"/>
  <c r="AA64" i="1"/>
  <c r="AA65" i="1"/>
  <c r="AA79" i="1"/>
  <c r="AA85" i="1"/>
  <c r="AA86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5" i="1"/>
  <c r="AA136" i="1"/>
  <c r="AG101" i="1" l="1"/>
  <c r="AG83" i="1"/>
  <c r="AG63" i="1"/>
  <c r="AF135" i="1"/>
  <c r="X135" i="1"/>
  <c r="C26" i="6" s="1"/>
  <c r="AB135" i="1"/>
  <c r="Z135" i="1"/>
  <c r="Y135" i="1"/>
  <c r="AA135" i="1"/>
  <c r="AF141" i="1" l="1"/>
  <c r="C32" i="6"/>
  <c r="G32" i="6" s="1"/>
  <c r="X141" i="1"/>
  <c r="AB141" i="1"/>
  <c r="C29" i="6"/>
  <c r="G29" i="6" s="1"/>
  <c r="Z141" i="1"/>
  <c r="Y141" i="1"/>
  <c r="C27" i="6"/>
  <c r="G27" i="6" s="1"/>
  <c r="AA141" i="1"/>
  <c r="C25" i="6" l="1"/>
  <c r="A28" i="6"/>
  <c r="A26" i="6"/>
  <c r="A25" i="6"/>
  <c r="O37" i="1"/>
  <c r="M37" i="1"/>
  <c r="J37" i="1"/>
  <c r="W136" i="1"/>
  <c r="O28" i="1"/>
  <c r="M28" i="1"/>
  <c r="J28" i="1"/>
  <c r="AG37" i="1" l="1"/>
  <c r="W135" i="1"/>
  <c r="W141" i="1" s="1"/>
  <c r="AG28" i="1"/>
  <c r="O5" i="1" l="1"/>
  <c r="M5" i="1"/>
  <c r="J5" i="1"/>
  <c r="O123" i="1"/>
  <c r="O124" i="1"/>
  <c r="O125" i="1"/>
  <c r="O126" i="1"/>
  <c r="O127" i="1"/>
  <c r="O128" i="1"/>
  <c r="O129" i="1"/>
  <c r="O130" i="1"/>
  <c r="O131" i="1"/>
  <c r="O132" i="1"/>
  <c r="M124" i="1"/>
  <c r="M125" i="1"/>
  <c r="M126" i="1"/>
  <c r="M127" i="1"/>
  <c r="M128" i="1"/>
  <c r="M129" i="1"/>
  <c r="M130" i="1"/>
  <c r="M131" i="1"/>
  <c r="M132" i="1"/>
  <c r="J124" i="1"/>
  <c r="J125" i="1"/>
  <c r="J126" i="1"/>
  <c r="J127" i="1"/>
  <c r="J128" i="1"/>
  <c r="J129" i="1"/>
  <c r="J130" i="1"/>
  <c r="J131" i="1"/>
  <c r="J123" i="1"/>
  <c r="M123" i="1"/>
  <c r="AG131" i="1" l="1"/>
  <c r="AG132" i="1"/>
  <c r="AG127" i="1"/>
  <c r="AG126" i="1"/>
  <c r="AG128" i="1"/>
  <c r="AG129" i="1"/>
  <c r="AG130" i="1"/>
  <c r="AG125" i="1"/>
  <c r="AG123" i="1"/>
  <c r="AG124" i="1"/>
  <c r="AG5" i="1"/>
  <c r="D22" i="5"/>
  <c r="M111" i="1"/>
  <c r="O111" i="1"/>
  <c r="M112" i="1"/>
  <c r="O112" i="1"/>
  <c r="M113" i="1"/>
  <c r="O113" i="1"/>
  <c r="O114" i="1"/>
  <c r="M115" i="1"/>
  <c r="O115" i="1"/>
  <c r="M116" i="1"/>
  <c r="O116" i="1"/>
  <c r="M117" i="1"/>
  <c r="O117" i="1"/>
  <c r="J114" i="1"/>
  <c r="M114" i="1" l="1"/>
  <c r="AG114" i="1" s="1"/>
  <c r="J111" i="1"/>
  <c r="AG111" i="1" s="1"/>
  <c r="J112" i="1"/>
  <c r="AG112" i="1" s="1"/>
  <c r="J113" i="1"/>
  <c r="AG113" i="1" s="1"/>
  <c r="O110" i="1"/>
  <c r="M110" i="1"/>
  <c r="J110" i="1"/>
  <c r="J115" i="1"/>
  <c r="AG115" i="1" s="1"/>
  <c r="O109" i="1"/>
  <c r="M109" i="1"/>
  <c r="J109" i="1"/>
  <c r="O108" i="1"/>
  <c r="M108" i="1"/>
  <c r="J108" i="1"/>
  <c r="M25" i="1"/>
  <c r="M27" i="1"/>
  <c r="M34" i="1"/>
  <c r="M36" i="1"/>
  <c r="M38" i="1"/>
  <c r="M43" i="1"/>
  <c r="M49" i="1"/>
  <c r="M50" i="1"/>
  <c r="M64" i="1"/>
  <c r="M65" i="1"/>
  <c r="M79" i="1"/>
  <c r="M85" i="1"/>
  <c r="M86" i="1"/>
  <c r="M90" i="1"/>
  <c r="M91" i="1"/>
  <c r="M93" i="1"/>
  <c r="M94" i="1"/>
  <c r="M95" i="1"/>
  <c r="M97" i="1"/>
  <c r="M98" i="1"/>
  <c r="M99" i="1"/>
  <c r="M100" i="1"/>
  <c r="M102" i="1"/>
  <c r="M103" i="1"/>
  <c r="M105" i="1"/>
  <c r="M106" i="1"/>
  <c r="M107" i="1"/>
  <c r="M118" i="1"/>
  <c r="M119" i="1"/>
  <c r="M120" i="1"/>
  <c r="M121" i="1"/>
  <c r="M122" i="1"/>
  <c r="J92" i="1"/>
  <c r="J104" i="1"/>
  <c r="M96" i="1"/>
  <c r="J93" i="1"/>
  <c r="J94" i="1"/>
  <c r="J95" i="1"/>
  <c r="J96" i="1"/>
  <c r="J97" i="1"/>
  <c r="J98" i="1"/>
  <c r="J99" i="1"/>
  <c r="J100" i="1"/>
  <c r="J102" i="1"/>
  <c r="J103" i="1"/>
  <c r="J105" i="1"/>
  <c r="J106" i="1"/>
  <c r="J107" i="1"/>
  <c r="J116" i="1"/>
  <c r="AG116" i="1" s="1"/>
  <c r="J117" i="1"/>
  <c r="AG117" i="1" s="1"/>
  <c r="J118" i="1"/>
  <c r="J119" i="1"/>
  <c r="J120" i="1"/>
  <c r="J121" i="1"/>
  <c r="J91" i="1"/>
  <c r="O91" i="1"/>
  <c r="O92" i="1"/>
  <c r="O93" i="1"/>
  <c r="O94" i="1"/>
  <c r="O95" i="1"/>
  <c r="O96" i="1"/>
  <c r="O97" i="1"/>
  <c r="O98" i="1"/>
  <c r="O99" i="1"/>
  <c r="O100" i="1"/>
  <c r="O102" i="1"/>
  <c r="O103" i="1"/>
  <c r="O104" i="1"/>
  <c r="O105" i="1"/>
  <c r="O106" i="1"/>
  <c r="O107" i="1"/>
  <c r="O118" i="1"/>
  <c r="O119" i="1"/>
  <c r="O120" i="1"/>
  <c r="O121" i="1"/>
  <c r="AG109" i="1" l="1"/>
  <c r="AG93" i="1"/>
  <c r="AG108" i="1"/>
  <c r="AG102" i="1"/>
  <c r="AG100" i="1"/>
  <c r="AG110" i="1"/>
  <c r="AG119" i="1"/>
  <c r="AG99" i="1"/>
  <c r="AG98" i="1"/>
  <c r="AG107" i="1"/>
  <c r="AG97" i="1"/>
  <c r="AG91" i="1"/>
  <c r="AG106" i="1"/>
  <c r="AG96" i="1"/>
  <c r="AG95" i="1"/>
  <c r="AG118" i="1"/>
  <c r="AG121" i="1"/>
  <c r="AG105" i="1"/>
  <c r="AG120" i="1"/>
  <c r="AG103" i="1"/>
  <c r="AG94" i="1"/>
  <c r="M92" i="1"/>
  <c r="AG92" i="1" s="1"/>
  <c r="M104" i="1"/>
  <c r="AG104" i="1" s="1"/>
  <c r="I135" i="1" l="1"/>
  <c r="O65" i="1"/>
  <c r="J65" i="1"/>
  <c r="O64" i="1"/>
  <c r="J64" i="1"/>
  <c r="AG64" i="1" l="1"/>
  <c r="AG65" i="1"/>
  <c r="O50" i="1"/>
  <c r="J50" i="1"/>
  <c r="O49" i="1"/>
  <c r="J49" i="1"/>
  <c r="AG49" i="1" s="1"/>
  <c r="AG50" i="1" l="1"/>
  <c r="H135" i="1"/>
  <c r="E34" i="6" l="1"/>
  <c r="C11" i="8" l="1"/>
  <c r="B11" i="8"/>
  <c r="C7" i="8"/>
  <c r="D7" i="8"/>
  <c r="E7" i="8"/>
  <c r="F7" i="8"/>
  <c r="G7" i="8"/>
  <c r="H7" i="8"/>
  <c r="I7" i="8"/>
  <c r="J7" i="8"/>
  <c r="K7" i="8"/>
  <c r="L7" i="8"/>
  <c r="M7" i="8"/>
  <c r="J25" i="1" l="1"/>
  <c r="K26" i="1" s="1"/>
  <c r="J27" i="1"/>
  <c r="J34" i="1"/>
  <c r="J36" i="1"/>
  <c r="J38" i="1"/>
  <c r="J43" i="1"/>
  <c r="J79" i="1"/>
  <c r="J85" i="1"/>
  <c r="J86" i="1"/>
  <c r="J90" i="1"/>
  <c r="J122" i="1"/>
  <c r="B7" i="8"/>
  <c r="N135" i="1" l="1"/>
  <c r="J135" i="1"/>
  <c r="C17" i="6" l="1"/>
  <c r="G17" i="6" s="1"/>
  <c r="N141" i="1"/>
  <c r="L135" i="1"/>
  <c r="N11" i="8"/>
  <c r="C9" i="8" l="1"/>
  <c r="D9" i="8"/>
  <c r="E9" i="8"/>
  <c r="F9" i="8"/>
  <c r="G9" i="8"/>
  <c r="H9" i="8"/>
  <c r="I9" i="8"/>
  <c r="J9" i="8"/>
  <c r="K9" i="8"/>
  <c r="L9" i="8"/>
  <c r="M9" i="8"/>
  <c r="C8" i="8"/>
  <c r="C10" i="8" s="1"/>
  <c r="D8" i="8"/>
  <c r="D10" i="8" s="1"/>
  <c r="E8" i="8"/>
  <c r="F8" i="8"/>
  <c r="F10" i="8" s="1"/>
  <c r="G8" i="8"/>
  <c r="G10" i="8" s="1"/>
  <c r="H8" i="8"/>
  <c r="H10" i="8" s="1"/>
  <c r="I8" i="8"/>
  <c r="I10" i="8" s="1"/>
  <c r="J8" i="8"/>
  <c r="J10" i="8" s="1"/>
  <c r="K8" i="8"/>
  <c r="K10" i="8" s="1"/>
  <c r="L8" i="8"/>
  <c r="L10" i="8" s="1"/>
  <c r="M8" i="8"/>
  <c r="M10" i="8" s="1"/>
  <c r="B8" i="8"/>
  <c r="B10" i="8" s="1"/>
  <c r="B9" i="8"/>
  <c r="N9" i="8" s="1"/>
  <c r="N5" i="8"/>
  <c r="N6" i="8"/>
  <c r="N3" i="8"/>
  <c r="N8" i="8" l="1"/>
  <c r="E10" i="8"/>
  <c r="N10" i="8" s="1"/>
  <c r="N7" i="8"/>
  <c r="N4" i="8"/>
  <c r="V135" i="1" l="1"/>
  <c r="C24" i="6" s="1"/>
  <c r="G24" i="6" s="1"/>
  <c r="U135" i="1"/>
  <c r="T135" i="1"/>
  <c r="S135" i="1"/>
  <c r="P135" i="1"/>
  <c r="O25" i="1"/>
  <c r="O27" i="1"/>
  <c r="O34" i="1"/>
  <c r="O36" i="1"/>
  <c r="O38" i="1"/>
  <c r="AG38" i="1" s="1"/>
  <c r="O43" i="1"/>
  <c r="AG43" i="1" s="1"/>
  <c r="O79" i="1"/>
  <c r="AG79" i="1" s="1"/>
  <c r="O85" i="1"/>
  <c r="AG85" i="1" s="1"/>
  <c r="O86" i="1"/>
  <c r="AG86" i="1" s="1"/>
  <c r="O90" i="1"/>
  <c r="AG90" i="1" s="1"/>
  <c r="O122" i="1"/>
  <c r="AG122" i="1" s="1"/>
  <c r="M135" i="1"/>
  <c r="R135" i="1" l="1"/>
  <c r="O135" i="1"/>
  <c r="AD135" i="1"/>
  <c r="C28" i="6" s="1"/>
  <c r="G28" i="6" s="1"/>
  <c r="B10" i="7"/>
  <c r="C4" i="7" s="1"/>
  <c r="S136" i="1"/>
  <c r="A21" i="6" s="1"/>
  <c r="F14" i="2"/>
  <c r="C6" i="6" s="1"/>
  <c r="G14" i="2"/>
  <c r="G18" i="2" s="1"/>
  <c r="H14" i="2"/>
  <c r="C8" i="6" s="1"/>
  <c r="V136" i="1"/>
  <c r="G25" i="6"/>
  <c r="T136" i="1"/>
  <c r="A22" i="6" s="1"/>
  <c r="U136" i="1"/>
  <c r="A23" i="6" s="1"/>
  <c r="C23" i="6"/>
  <c r="G23" i="6" s="1"/>
  <c r="C22" i="6"/>
  <c r="G22" i="6" s="1"/>
  <c r="AG36" i="1"/>
  <c r="AG27" i="1"/>
  <c r="AG25" i="1"/>
  <c r="AD136" i="1"/>
  <c r="S141" i="1"/>
  <c r="R136" i="1"/>
  <c r="A20" i="6" s="1"/>
  <c r="P136" i="1"/>
  <c r="A19" i="6" s="1"/>
  <c r="M136" i="1"/>
  <c r="A16" i="6" s="1"/>
  <c r="I14" i="2"/>
  <c r="I18" i="2" s="1"/>
  <c r="E14" i="2"/>
  <c r="C5" i="6" s="1"/>
  <c r="E11" i="6" l="1"/>
  <c r="E43" i="6" s="1"/>
  <c r="E45" i="6" s="1"/>
  <c r="H18" i="2"/>
  <c r="C7" i="6"/>
  <c r="G7" i="6" s="1"/>
  <c r="F18" i="2"/>
  <c r="C9" i="6"/>
  <c r="E16" i="2"/>
  <c r="C16" i="2" s="1"/>
  <c r="O141" i="1"/>
  <c r="C36" i="6"/>
  <c r="V141" i="1"/>
  <c r="U141" i="1"/>
  <c r="T141" i="1"/>
  <c r="C21" i="6"/>
  <c r="G21" i="6" s="1"/>
  <c r="AG34" i="1"/>
  <c r="C16" i="6"/>
  <c r="G16" i="6" s="1"/>
  <c r="AG135" i="1" l="1"/>
  <c r="G5" i="6"/>
  <c r="G11" i="6" s="1"/>
  <c r="C18" i="2"/>
  <c r="C6" i="7" s="1"/>
  <c r="C11" i="6"/>
  <c r="C5" i="7"/>
  <c r="AD141" i="1"/>
  <c r="G26" i="6"/>
  <c r="R141" i="1"/>
  <c r="C20" i="6"/>
  <c r="G20" i="6" s="1"/>
  <c r="P141" i="1"/>
  <c r="C19" i="6"/>
  <c r="G19" i="6" s="1"/>
  <c r="M140" i="1"/>
  <c r="L140" i="1" s="1"/>
  <c r="L141" i="1" l="1"/>
  <c r="C9" i="7" s="1"/>
  <c r="G34" i="6"/>
  <c r="C20" i="2"/>
  <c r="C34" i="6"/>
  <c r="C7" i="7"/>
  <c r="C11" i="7"/>
  <c r="C38" i="6" l="1"/>
  <c r="C10" i="7"/>
  <c r="L143" i="1"/>
  <c r="C28" i="5" s="1"/>
  <c r="B28" i="5" s="1"/>
  <c r="C14" i="2"/>
  <c r="C43" i="6" l="1"/>
  <c r="C45" i="6" s="1"/>
  <c r="M144" i="1"/>
  <c r="J136" i="1"/>
  <c r="C27" i="5"/>
  <c r="J14" i="2"/>
  <c r="F163" i="1"/>
  <c r="D31" i="5" l="1"/>
  <c r="E31" i="5" s="1"/>
</calcChain>
</file>

<file path=xl/sharedStrings.xml><?xml version="1.0" encoding="utf-8"?>
<sst xmlns="http://schemas.openxmlformats.org/spreadsheetml/2006/main" count="475" uniqueCount="222">
  <si>
    <t xml:space="preserve">Date of </t>
  </si>
  <si>
    <t>Payment</t>
  </si>
  <si>
    <t>Cheque</t>
  </si>
  <si>
    <t>No.</t>
  </si>
  <si>
    <t>Amount</t>
  </si>
  <si>
    <t>VAT</t>
  </si>
  <si>
    <t>Receipts</t>
  </si>
  <si>
    <t>Date</t>
  </si>
  <si>
    <t>Receipt</t>
  </si>
  <si>
    <t>Net</t>
  </si>
  <si>
    <t>Gross</t>
  </si>
  <si>
    <t>Company</t>
  </si>
  <si>
    <t>Category</t>
  </si>
  <si>
    <t>EALC</t>
  </si>
  <si>
    <t>Service</t>
  </si>
  <si>
    <t>HMRC</t>
  </si>
  <si>
    <t>recon</t>
  </si>
  <si>
    <t>Cashbook balance bfwd</t>
  </si>
  <si>
    <t>Add receipts</t>
  </si>
  <si>
    <t>Less payments</t>
  </si>
  <si>
    <t>Cashbook balance cfwd</t>
  </si>
  <si>
    <t>Precepts/Levies</t>
  </si>
  <si>
    <t>Other</t>
  </si>
  <si>
    <t>Box 4</t>
  </si>
  <si>
    <t>Wages, Tax &amp; NI</t>
  </si>
  <si>
    <t>Box 6</t>
  </si>
  <si>
    <t>BOX 4</t>
  </si>
  <si>
    <t>BOX 6</t>
  </si>
  <si>
    <t>Training</t>
  </si>
  <si>
    <t>INCOME</t>
  </si>
  <si>
    <t>Precept</t>
  </si>
  <si>
    <t>Grants</t>
  </si>
  <si>
    <t>Interest</t>
  </si>
  <si>
    <t>Box 2</t>
  </si>
  <si>
    <t>Box 3</t>
  </si>
  <si>
    <t>VAT Reclaim</t>
  </si>
  <si>
    <t>Total Income</t>
  </si>
  <si>
    <t>EXPENDITURE</t>
  </si>
  <si>
    <t>Total Expenditure</t>
  </si>
  <si>
    <t>Net Surplus/Deficit</t>
  </si>
  <si>
    <t>Reserves bfwd</t>
  </si>
  <si>
    <t>Reserves cfwd</t>
  </si>
  <si>
    <t>Year Ending</t>
  </si>
  <si>
    <t>Box 1 - Balance bfwd</t>
  </si>
  <si>
    <t>Box 2 - Precept</t>
  </si>
  <si>
    <t>Box 3 - Other receipts</t>
  </si>
  <si>
    <t>Box 4 - Staff costs</t>
  </si>
  <si>
    <t>Box 5 - Loan interest/capital repayments</t>
  </si>
  <si>
    <t>Box 6  - All other payments</t>
  </si>
  <si>
    <t>Box 7 - Balances cfwd</t>
  </si>
  <si>
    <t>Box 8 - Total value of cash and short term investments</t>
  </si>
  <si>
    <t>Box 9 - Total value of fixed assets</t>
  </si>
  <si>
    <t>Box 10 - Total Borrowings</t>
  </si>
  <si>
    <t>PENSION</t>
  </si>
  <si>
    <t>RECORD OF PAYMENTS 2019/20</t>
  </si>
  <si>
    <t>Balance as per bank statement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</si>
  <si>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</si>
  <si>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</si>
  <si>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</si>
  <si>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</si>
  <si>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</si>
  <si>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</si>
  <si>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</si>
  <si>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</si>
  <si>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</si>
  <si>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</si>
  <si>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</si>
  <si>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</si>
  <si>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GROSS PAY</t>
  </si>
  <si>
    <t>TAX</t>
  </si>
  <si>
    <t>NI</t>
  </si>
  <si>
    <t>NET PAY</t>
  </si>
  <si>
    <t>TOTAL</t>
  </si>
  <si>
    <t>HOURS</t>
  </si>
  <si>
    <t>WTE</t>
  </si>
  <si>
    <t>WTEPAY</t>
  </si>
  <si>
    <t>EMPER PENS</t>
  </si>
  <si>
    <t>invoice number</t>
  </si>
  <si>
    <t>vat number</t>
  </si>
  <si>
    <t>31.03.21</t>
  </si>
  <si>
    <t>CHEQUE TOTAL</t>
  </si>
  <si>
    <t>Variance</t>
  </si>
  <si>
    <t>Explanation</t>
  </si>
  <si>
    <t>Pension</t>
  </si>
  <si>
    <t>Total Bank Balance</t>
  </si>
  <si>
    <t>Office subs/tel/bb</t>
  </si>
  <si>
    <t>Equipment</t>
  </si>
  <si>
    <t>Publicity</t>
  </si>
  <si>
    <t>Affiliation</t>
  </si>
  <si>
    <t>Insurance</t>
  </si>
  <si>
    <t>Sec 137</t>
  </si>
  <si>
    <t>Audit</t>
  </si>
  <si>
    <t>Estate Maintenance</t>
  </si>
  <si>
    <t>Office subs/Tel&amp;BB</t>
  </si>
  <si>
    <t>Election costs</t>
  </si>
  <si>
    <t>Circular walk</t>
  </si>
  <si>
    <t>Box 7</t>
  </si>
  <si>
    <t>Chairmans exp</t>
  </si>
  <si>
    <t>Stationery, Postage &amp; Administration</t>
  </si>
  <si>
    <t>Memorial, posts &amp; signs</t>
  </si>
  <si>
    <t>Projects</t>
  </si>
  <si>
    <t>NALC/EALC AFFILIATION</t>
  </si>
  <si>
    <t>AFFILIATION</t>
  </si>
  <si>
    <t>S ROBINSON</t>
  </si>
  <si>
    <t>WAGES, TAX AND NI</t>
  </si>
  <si>
    <t>SUBSISTENCE</t>
  </si>
  <si>
    <t>TAX &amp; NI</t>
  </si>
  <si>
    <t>ESTATE</t>
  </si>
  <si>
    <t>INSURANCE</t>
  </si>
  <si>
    <t>JUNE WAGES</t>
  </si>
  <si>
    <t>MICROSOFT</t>
  </si>
  <si>
    <t>639 2373 22</t>
  </si>
  <si>
    <t>STATIONERY</t>
  </si>
  <si>
    <t>JUNE MICROSOFT</t>
  </si>
  <si>
    <t>HEELIS &amp; LODGE</t>
  </si>
  <si>
    <t>AUDIT</t>
  </si>
  <si>
    <t>AUG WAGES</t>
  </si>
  <si>
    <t>SEPT WAGES</t>
  </si>
  <si>
    <t>OCT WAGES</t>
  </si>
  <si>
    <t>ABLC</t>
  </si>
  <si>
    <t>ABLC SUBSCRIPTION</t>
  </si>
  <si>
    <t>POPPY APPEAL</t>
  </si>
  <si>
    <t>WREATH</t>
  </si>
  <si>
    <t>S137</t>
  </si>
  <si>
    <t>NOV WAGES</t>
  </si>
  <si>
    <t>REFRESHMENTS REMEMBRANCE</t>
  </si>
  <si>
    <t>UNITY</t>
  </si>
  <si>
    <t>Banking</t>
  </si>
  <si>
    <t>BANK</t>
  </si>
  <si>
    <t>JAN WAGES</t>
  </si>
  <si>
    <t>TESCO</t>
  </si>
  <si>
    <t>Defibrillator</t>
  </si>
  <si>
    <t>May wages</t>
  </si>
  <si>
    <t>precept</t>
  </si>
  <si>
    <t>BANK CHARGES</t>
  </si>
  <si>
    <t>PROJECTS</t>
  </si>
  <si>
    <t>Bank Charges</t>
  </si>
  <si>
    <t>RECEIPT</t>
  </si>
  <si>
    <t>CUTTING EDGE</t>
  </si>
  <si>
    <t>EO100N1X8Q</t>
  </si>
  <si>
    <t>PLANTS FOR MEMORIAL</t>
  </si>
  <si>
    <t>SAVIN WHOLESALER</t>
  </si>
  <si>
    <t>491 2400 67</t>
  </si>
  <si>
    <t>zurich</t>
  </si>
  <si>
    <t>POND MAINTENANCE</t>
  </si>
  <si>
    <t>HP INSTANT INK</t>
  </si>
  <si>
    <t>206 9537 96</t>
  </si>
  <si>
    <t>LR AND SONS</t>
  </si>
  <si>
    <t>774 0752 18</t>
  </si>
  <si>
    <t>2024/25</t>
  </si>
  <si>
    <t>Budget 24/25</t>
  </si>
  <si>
    <t xml:space="preserve">MICROSOFT </t>
  </si>
  <si>
    <t>EO100RG6NV</t>
  </si>
  <si>
    <t>MAR MICROSOFT</t>
  </si>
  <si>
    <t>HP INSTANT INK APR24</t>
  </si>
  <si>
    <t>HUKDN1083935108</t>
  </si>
  <si>
    <t>EO100RVJLM</t>
  </si>
  <si>
    <t>Apr WAGES</t>
  </si>
  <si>
    <t>apr MICROSOFT</t>
  </si>
  <si>
    <t>ICO</t>
  </si>
  <si>
    <t>ICO REGISTRATION</t>
  </si>
  <si>
    <t>HP INSTANT INK MAY24</t>
  </si>
  <si>
    <t>HUKDN1085738747</t>
  </si>
  <si>
    <t>HP INSTANT INK JUN24</t>
  </si>
  <si>
    <t>HUKDN1087718770</t>
  </si>
  <si>
    <t>MAYMICROSOFT</t>
  </si>
  <si>
    <t>EO100SMKR5</t>
  </si>
  <si>
    <t>HLD2338</t>
  </si>
  <si>
    <t>JUly WAGES</t>
  </si>
  <si>
    <t>2023/24 INTERNAL AUDIT</t>
  </si>
  <si>
    <t>vat</t>
  </si>
  <si>
    <t>HUKDN1091078627</t>
  </si>
  <si>
    <t>EO100SZSSFR</t>
  </si>
  <si>
    <t>STAMPS</t>
  </si>
  <si>
    <t>HP INSTANT INK JUL24</t>
  </si>
  <si>
    <t>GRASS CUTTING &amp; STRIMMING</t>
  </si>
  <si>
    <t>HUKDN1092957489</t>
  </si>
  <si>
    <t xml:space="preserve"> MICROSOFT</t>
  </si>
  <si>
    <t>EO100TPY4H</t>
  </si>
  <si>
    <t>432 5428 11</t>
  </si>
  <si>
    <t>NEWSLETTER</t>
  </si>
  <si>
    <t>Community engagement</t>
  </si>
  <si>
    <t>JAPANESE KNOTWEED ERADICATION</t>
  </si>
  <si>
    <t>937 3637 94</t>
  </si>
  <si>
    <t>KNOTWEED SURVEY</t>
  </si>
  <si>
    <t xml:space="preserve">HP INSTANT INK </t>
  </si>
  <si>
    <t>HUKDN1096610693</t>
  </si>
  <si>
    <t>EO100U2GHP</t>
  </si>
  <si>
    <t>TESCO/m&amp;s</t>
  </si>
  <si>
    <t>Café Mutt &amp; Boutique</t>
  </si>
  <si>
    <t>paul bailey</t>
  </si>
  <si>
    <t>herongate wood</t>
  </si>
  <si>
    <t>dd</t>
  </si>
  <si>
    <t>INSTANTPRINT</t>
  </si>
  <si>
    <t>LITTLE BURSTEAD VILLAGE HALL</t>
  </si>
  <si>
    <t>SHARE OF BULBS</t>
  </si>
  <si>
    <t>MEMORIAL TIDY UP</t>
  </si>
  <si>
    <t>CRYSTAL PRINT</t>
  </si>
  <si>
    <t>BANNERS</t>
  </si>
  <si>
    <t>B&amp;Q</t>
  </si>
  <si>
    <t>CABLE TIES &amp; BOARDS</t>
  </si>
  <si>
    <t>HUKDN1098433683</t>
  </si>
  <si>
    <t>EO100UFIY2</t>
  </si>
  <si>
    <t>DEC WAGES</t>
  </si>
  <si>
    <t>HUKDN1100261311</t>
  </si>
  <si>
    <t>EO100URO0R</t>
  </si>
  <si>
    <t>GRASS CUTTING</t>
  </si>
  <si>
    <t>little burstead village hall</t>
  </si>
  <si>
    <t>HUKDN1102089325</t>
  </si>
  <si>
    <t>EO100V3R07</t>
  </si>
  <si>
    <t>EO100VFC5Z</t>
  </si>
  <si>
    <t>DEFIB STORE</t>
  </si>
  <si>
    <t>DEFIBRILLATOR BATTERY</t>
  </si>
  <si>
    <t>HALL HIRE</t>
  </si>
  <si>
    <t>Hall Hire</t>
  </si>
  <si>
    <t>FEB WAGES</t>
  </si>
  <si>
    <t>301/01/25</t>
  </si>
  <si>
    <t>LITTLE BURSTEAD PARISH COUNCIL ACCOUNTS TO 16th MARCH 2025</t>
  </si>
  <si>
    <t>DEFIB</t>
  </si>
  <si>
    <t>Business account as at 31/03/2025</t>
  </si>
  <si>
    <t>Bank Reconciliation - 31 MARCH 2025</t>
  </si>
  <si>
    <t>HUKDN1094785763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</si>
</sst>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16" fontId="3" fillId="0" borderId="0" xfId="0" applyNumberFormat="1" applyFont="1"/>
    <xf numFmtId="16" fontId="0" fillId="0" borderId="0" xfId="0" applyNumberFormat="1"/>
    <xf numFmtId="17" fontId="0" fillId="0" borderId="0" xfId="0" applyNumberFormat="1"/>
    <xf numFmtId="0" fontId="1" fillId="0" borderId="1" xfId="0" applyFont="1" applyBorder="1" applyAlignment="1">
      <alignment horizontal="left"/>
    </xf>
    <xf numFmtId="4" fontId="0" fillId="0" borderId="1" xfId="0" applyNumberFormat="1" applyBorder="1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2" fontId="3" fillId="0" borderId="0" xfId="0" applyNumberFormat="1" applyFont="1"/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4" fontId="0" fillId="0" borderId="0" xfId="0" applyNumberForma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/>
    </xf>
    <xf numFmtId="4" fontId="1" fillId="0" borderId="1" xfId="0" applyNumberFormat="1" applyFont="1" applyBorder="1" applyAlignment="1">
      <alignment horizontal="left" vertical="center"/>
    </xf>
    <xf numFmtId="4" fontId="0" fillId="0" borderId="2" xfId="0" applyNumberForma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8" fillId="0" borderId="0" xfId="0" applyFont="1"/>
    <xf numFmtId="16" fontId="7" fillId="0" borderId="0" xfId="0" applyNumberFormat="1" applyFont="1"/>
    <xf numFmtId="4" fontId="7" fillId="0" borderId="1" xfId="0" applyNumberFormat="1" applyFont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2ACD-971A-444B-B2D0-26E6B227DC63}">
  <dimension ref="A2:C13"/>
  <sheetViews>
    <sheetView workbookViewId="0">
      <selection activeCell="C12" sqref="C12"/>
    </sheetView>
  </sheetViews>
  <sheetFormatPr defaultRowHeight="14.4" x14ac:dyDescent="0.3"/>
  <cols>
    <col min="1" max="1" width="35.33203125" customWidth="1"/>
  </cols>
  <sheetData>
    <row r="2" spans="1:3" x14ac:dyDescent="0.3">
      <c r="B2" s="56" t="s">
        <v>42</v>
      </c>
      <c r="C2" s="56"/>
    </row>
    <row r="3" spans="1:3" x14ac:dyDescent="0.3">
      <c r="B3" t="s">
        <v>79</v>
      </c>
      <c r="C3" t="s">
        <v>79</v>
      </c>
    </row>
    <row r="4" spans="1:3" x14ac:dyDescent="0.3">
      <c r="A4" s="19" t="s">
        <v>43</v>
      </c>
      <c r="B4">
        <v>4072</v>
      </c>
      <c r="C4" s="20">
        <f>B10</f>
        <v>1401</v>
      </c>
    </row>
    <row r="5" spans="1:3" x14ac:dyDescent="0.3">
      <c r="A5" s="19" t="s">
        <v>44</v>
      </c>
      <c r="B5">
        <v>7084</v>
      </c>
      <c r="C5" s="20">
        <f>Receipts!C16</f>
        <v>17710</v>
      </c>
    </row>
    <row r="6" spans="1:3" x14ac:dyDescent="0.3">
      <c r="A6" s="19" t="s">
        <v>45</v>
      </c>
      <c r="B6">
        <v>4649</v>
      </c>
      <c r="C6" s="20">
        <f>Receipts!C18</f>
        <v>806.82999999999993</v>
      </c>
    </row>
    <row r="7" spans="1:3" x14ac:dyDescent="0.3">
      <c r="A7" s="19" t="s">
        <v>46</v>
      </c>
      <c r="B7">
        <v>6196</v>
      </c>
      <c r="C7" s="20">
        <f>Payment!L140</f>
        <v>6366.3600000000006</v>
      </c>
    </row>
    <row r="8" spans="1:3" x14ac:dyDescent="0.3">
      <c r="A8" s="19" t="s">
        <v>47</v>
      </c>
      <c r="B8">
        <v>0</v>
      </c>
      <c r="C8" s="20">
        <v>0</v>
      </c>
    </row>
    <row r="9" spans="1:3" x14ac:dyDescent="0.3">
      <c r="A9" s="19" t="s">
        <v>48</v>
      </c>
      <c r="B9">
        <v>8208</v>
      </c>
      <c r="C9" s="20">
        <f>Payment!L141+1</f>
        <v>4082.9150000000004</v>
      </c>
    </row>
    <row r="10" spans="1:3" x14ac:dyDescent="0.3">
      <c r="A10" s="19" t="s">
        <v>49</v>
      </c>
      <c r="B10">
        <f>B4+B5+B6-B7-B9</f>
        <v>1401</v>
      </c>
      <c r="C10" s="20">
        <f>C4+C5+C6-C7-C9</f>
        <v>9468.5550000000003</v>
      </c>
    </row>
    <row r="11" spans="1:3" ht="28.8" x14ac:dyDescent="0.3">
      <c r="A11" s="19" t="s">
        <v>50</v>
      </c>
      <c r="B11">
        <v>1401</v>
      </c>
      <c r="C11" s="20">
        <f>'bank reconciliation'!D19</f>
        <v>16065.51</v>
      </c>
    </row>
    <row r="12" spans="1:3" x14ac:dyDescent="0.3">
      <c r="A12" s="19" t="s">
        <v>51</v>
      </c>
      <c r="B12">
        <v>12894</v>
      </c>
      <c r="C12" s="20"/>
    </row>
    <row r="13" spans="1:3" x14ac:dyDescent="0.3">
      <c r="A13" s="19" t="s">
        <v>52</v>
      </c>
      <c r="B13">
        <v>0</v>
      </c>
      <c r="C13" s="20">
        <v>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6F90-D5A5-43D8-99D2-8058871F3FDE}">
  <dimension ref="A2:N17"/>
  <sheetViews>
    <sheetView workbookViewId="0">
      <selection activeCell="C5" sqref="C5"/>
    </sheetView>
  </sheetViews>
  <sheetFormatPr defaultRowHeight="14.4" x14ac:dyDescent="0.3"/>
  <cols>
    <col min="1" max="1" width="10.6640625" bestFit="1" customWidth="1"/>
  </cols>
  <sheetData>
    <row r="2" spans="1:14" x14ac:dyDescent="0.3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72</v>
      </c>
    </row>
    <row r="3" spans="1:14" x14ac:dyDescent="0.3">
      <c r="A3" t="s">
        <v>68</v>
      </c>
      <c r="B3">
        <v>476.67</v>
      </c>
      <c r="C3">
        <v>476.67</v>
      </c>
      <c r="N3">
        <f>SUM(B3:M3)</f>
        <v>953.34</v>
      </c>
    </row>
    <row r="4" spans="1:14" x14ac:dyDescent="0.3">
      <c r="A4" t="s">
        <v>53</v>
      </c>
      <c r="B4">
        <v>26.22</v>
      </c>
      <c r="C4">
        <v>26.22</v>
      </c>
      <c r="N4">
        <f t="shared" ref="N4:N11" si="0">SUM(B4:M4)</f>
        <v>52.44</v>
      </c>
    </row>
    <row r="5" spans="1:14" x14ac:dyDescent="0.3">
      <c r="A5" t="s">
        <v>69</v>
      </c>
      <c r="B5">
        <v>90</v>
      </c>
      <c r="C5">
        <v>90</v>
      </c>
      <c r="N5">
        <f t="shared" si="0"/>
        <v>180</v>
      </c>
    </row>
    <row r="6" spans="1:14" x14ac:dyDescent="0.3">
      <c r="A6" t="s">
        <v>70</v>
      </c>
      <c r="N6">
        <f t="shared" si="0"/>
        <v>0</v>
      </c>
    </row>
    <row r="7" spans="1:14" x14ac:dyDescent="0.3">
      <c r="A7" t="s">
        <v>71</v>
      </c>
      <c r="B7">
        <f>B3-B4-B5-B6</f>
        <v>360.45000000000005</v>
      </c>
      <c r="C7">
        <f t="shared" ref="C7:M7" si="1">C3-C4-C5-C6</f>
        <v>360.45000000000005</v>
      </c>
      <c r="D7">
        <f t="shared" si="1"/>
        <v>0</v>
      </c>
      <c r="E7">
        <f t="shared" si="1"/>
        <v>0</v>
      </c>
      <c r="F7">
        <f t="shared" si="1"/>
        <v>0</v>
      </c>
      <c r="G7">
        <f t="shared" si="1"/>
        <v>0</v>
      </c>
      <c r="H7">
        <f t="shared" si="1"/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0"/>
        <v>720.90000000000009</v>
      </c>
    </row>
    <row r="8" spans="1:14" x14ac:dyDescent="0.3">
      <c r="A8" t="s">
        <v>73</v>
      </c>
      <c r="B8">
        <f>(10*52.14)/12</f>
        <v>43.449999999999996</v>
      </c>
      <c r="C8">
        <f t="shared" ref="C8:M8" si="2">(10*52.14)/12</f>
        <v>43.449999999999996</v>
      </c>
      <c r="D8">
        <f t="shared" si="2"/>
        <v>43.449999999999996</v>
      </c>
      <c r="E8">
        <f t="shared" si="2"/>
        <v>43.449999999999996</v>
      </c>
      <c r="F8">
        <f t="shared" si="2"/>
        <v>43.449999999999996</v>
      </c>
      <c r="G8">
        <f t="shared" si="2"/>
        <v>43.449999999999996</v>
      </c>
      <c r="H8">
        <f t="shared" si="2"/>
        <v>43.449999999999996</v>
      </c>
      <c r="I8">
        <f t="shared" si="2"/>
        <v>43.449999999999996</v>
      </c>
      <c r="J8">
        <f t="shared" si="2"/>
        <v>43.449999999999996</v>
      </c>
      <c r="K8">
        <f t="shared" si="2"/>
        <v>43.449999999999996</v>
      </c>
      <c r="L8">
        <f t="shared" si="2"/>
        <v>43.449999999999996</v>
      </c>
      <c r="M8">
        <f t="shared" si="2"/>
        <v>43.449999999999996</v>
      </c>
      <c r="N8">
        <f t="shared" si="0"/>
        <v>521.4</v>
      </c>
    </row>
    <row r="9" spans="1:14" x14ac:dyDescent="0.3">
      <c r="A9" t="s">
        <v>74</v>
      </c>
      <c r="B9">
        <f>(37*52.14)/12</f>
        <v>160.76500000000001</v>
      </c>
      <c r="C9">
        <f t="shared" ref="C9:M9" si="3">(37*52.14)/12</f>
        <v>160.76500000000001</v>
      </c>
      <c r="D9">
        <f t="shared" si="3"/>
        <v>160.76500000000001</v>
      </c>
      <c r="E9">
        <f t="shared" si="3"/>
        <v>160.76500000000001</v>
      </c>
      <c r="F9">
        <f t="shared" si="3"/>
        <v>160.76500000000001</v>
      </c>
      <c r="G9">
        <f t="shared" si="3"/>
        <v>160.76500000000001</v>
      </c>
      <c r="H9">
        <f t="shared" si="3"/>
        <v>160.76500000000001</v>
      </c>
      <c r="I9">
        <f t="shared" si="3"/>
        <v>160.76500000000001</v>
      </c>
      <c r="J9">
        <f t="shared" si="3"/>
        <v>160.76500000000001</v>
      </c>
      <c r="K9">
        <f t="shared" si="3"/>
        <v>160.76500000000001</v>
      </c>
      <c r="L9">
        <f t="shared" si="3"/>
        <v>160.76500000000001</v>
      </c>
      <c r="M9">
        <f t="shared" si="3"/>
        <v>160.76500000000001</v>
      </c>
      <c r="N9">
        <f t="shared" si="0"/>
        <v>1929.1800000000005</v>
      </c>
    </row>
    <row r="10" spans="1:14" x14ac:dyDescent="0.3">
      <c r="A10" t="s">
        <v>75</v>
      </c>
      <c r="B10">
        <f>(B3/B8)*B9</f>
        <v>1763.6790000000005</v>
      </c>
      <c r="C10">
        <f t="shared" ref="C10:M10" si="4">(C3/C8)*C9</f>
        <v>1763.6790000000005</v>
      </c>
      <c r="D10">
        <f t="shared" si="4"/>
        <v>0</v>
      </c>
      <c r="E10">
        <f t="shared" si="4"/>
        <v>0</v>
      </c>
      <c r="F10">
        <f t="shared" si="4"/>
        <v>0</v>
      </c>
      <c r="G10">
        <f t="shared" si="4"/>
        <v>0</v>
      </c>
      <c r="H10">
        <f t="shared" si="4"/>
        <v>0</v>
      </c>
      <c r="I10">
        <f t="shared" si="4"/>
        <v>0</v>
      </c>
      <c r="J10">
        <f t="shared" si="4"/>
        <v>0</v>
      </c>
      <c r="K10">
        <f t="shared" si="4"/>
        <v>0</v>
      </c>
      <c r="L10">
        <f t="shared" si="4"/>
        <v>0</v>
      </c>
      <c r="M10">
        <f t="shared" si="4"/>
        <v>0</v>
      </c>
      <c r="N10">
        <f t="shared" si="0"/>
        <v>3527.3580000000011</v>
      </c>
    </row>
    <row r="11" spans="1:14" x14ac:dyDescent="0.3">
      <c r="A11" t="s">
        <v>76</v>
      </c>
      <c r="B11">
        <f>111.06+2.1</f>
        <v>113.16</v>
      </c>
      <c r="C11">
        <f>111.06+2.1</f>
        <v>113.16</v>
      </c>
      <c r="E11" s="13"/>
      <c r="N11">
        <f t="shared" si="0"/>
        <v>226.32</v>
      </c>
    </row>
    <row r="12" spans="1:14" x14ac:dyDescent="0.3">
      <c r="C12" s="13"/>
      <c r="E12" s="13"/>
    </row>
    <row r="13" spans="1:14" x14ac:dyDescent="0.3">
      <c r="E13" s="13"/>
    </row>
    <row r="14" spans="1:14" x14ac:dyDescent="0.3">
      <c r="E14" s="13"/>
    </row>
    <row r="15" spans="1:14" x14ac:dyDescent="0.3">
      <c r="E15" s="13"/>
    </row>
    <row r="16" spans="1:14" x14ac:dyDescent="0.3">
      <c r="E16" s="13"/>
    </row>
    <row r="17" spans="5:5" x14ac:dyDescent="0.3">
      <c r="E17" s="1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topLeftCell="B1" zoomScaleNormal="100" workbookViewId="0">
      <selection activeCell="H13" sqref="H13"/>
    </sheetView>
  </sheetViews>
  <sheetFormatPr defaultRowHeight="14.4" x14ac:dyDescent="0.3"/>
  <cols>
    <col min="1" max="1" width="10.109375" bestFit="1" customWidth="1"/>
    <col min="2" max="2" width="50.6640625" customWidth="1"/>
    <col min="5" max="5" width="15.33203125" bestFit="1" customWidth="1"/>
    <col min="6" max="8" width="15.33203125" customWidth="1"/>
  </cols>
  <sheetData>
    <row r="1" spans="1:10" s="2" customFormat="1" x14ac:dyDescent="0.3">
      <c r="B1" s="2" t="s">
        <v>6</v>
      </c>
    </row>
    <row r="2" spans="1:10" s="2" customFormat="1" x14ac:dyDescent="0.3">
      <c r="E2" s="2" t="s">
        <v>21</v>
      </c>
      <c r="F2" s="2" t="s">
        <v>31</v>
      </c>
      <c r="G2" s="2" t="s">
        <v>5</v>
      </c>
      <c r="H2" s="2" t="s">
        <v>22</v>
      </c>
      <c r="I2" s="2" t="s">
        <v>32</v>
      </c>
    </row>
    <row r="3" spans="1:10" s="2" customFormat="1" x14ac:dyDescent="0.3">
      <c r="A3" s="4"/>
      <c r="B3" s="4"/>
      <c r="C3" s="5"/>
    </row>
    <row r="4" spans="1:10" s="2" customFormat="1" x14ac:dyDescent="0.3">
      <c r="A4" s="4" t="s">
        <v>7</v>
      </c>
      <c r="B4" s="4" t="s">
        <v>8</v>
      </c>
      <c r="C4" s="5" t="s">
        <v>4</v>
      </c>
      <c r="E4" s="9"/>
      <c r="F4" s="9"/>
      <c r="G4" s="9"/>
      <c r="H4" s="9"/>
      <c r="I4" s="9"/>
    </row>
    <row r="5" spans="1:10" s="2" customFormat="1" x14ac:dyDescent="0.3">
      <c r="A5" s="7"/>
      <c r="B5" s="9"/>
      <c r="C5" s="8"/>
      <c r="E5" s="9"/>
      <c r="F5" s="9"/>
      <c r="G5" s="9"/>
      <c r="H5" s="9"/>
      <c r="I5" s="9"/>
    </row>
    <row r="6" spans="1:10" s="2" customFormat="1" x14ac:dyDescent="0.3">
      <c r="A6" s="7">
        <v>44655</v>
      </c>
      <c r="B6" s="9" t="s">
        <v>133</v>
      </c>
      <c r="C6" s="8">
        <v>8855</v>
      </c>
      <c r="E6" s="9">
        <v>8855</v>
      </c>
      <c r="F6" s="9"/>
      <c r="G6" s="9"/>
      <c r="H6" s="9"/>
      <c r="I6" s="9"/>
    </row>
    <row r="7" spans="1:10" s="2" customFormat="1" x14ac:dyDescent="0.3">
      <c r="A7" s="7">
        <v>45432</v>
      </c>
      <c r="B7" s="9" t="s">
        <v>170</v>
      </c>
      <c r="C7" s="8">
        <v>471.83</v>
      </c>
      <c r="E7" s="9"/>
      <c r="F7" s="9"/>
      <c r="G7" s="9">
        <v>471.83</v>
      </c>
      <c r="H7" s="9"/>
      <c r="I7" s="9"/>
    </row>
    <row r="8" spans="1:10" x14ac:dyDescent="0.3">
      <c r="A8" s="6">
        <v>45566</v>
      </c>
      <c r="B8" s="9" t="s">
        <v>133</v>
      </c>
      <c r="C8" s="8">
        <v>8855</v>
      </c>
      <c r="D8" s="2"/>
      <c r="E8" s="9">
        <v>8855</v>
      </c>
      <c r="F8" s="9"/>
      <c r="G8" s="9"/>
      <c r="H8" s="9"/>
      <c r="I8" s="9"/>
    </row>
    <row r="9" spans="1:10" x14ac:dyDescent="0.3">
      <c r="A9" s="6">
        <v>45575</v>
      </c>
      <c r="B9" s="9" t="s">
        <v>189</v>
      </c>
      <c r="C9" s="1">
        <v>50</v>
      </c>
      <c r="E9" s="9"/>
      <c r="F9" s="9"/>
      <c r="G9" s="9"/>
      <c r="H9" s="9">
        <v>50</v>
      </c>
      <c r="I9" s="9"/>
    </row>
    <row r="10" spans="1:10" x14ac:dyDescent="0.3">
      <c r="A10" s="15">
        <v>45587</v>
      </c>
      <c r="B10" s="1" t="s">
        <v>190</v>
      </c>
      <c r="C10" s="1">
        <v>200</v>
      </c>
      <c r="E10" s="9"/>
      <c r="F10" s="9"/>
      <c r="G10" s="9"/>
      <c r="H10" s="9">
        <v>200</v>
      </c>
      <c r="I10" s="9"/>
    </row>
    <row r="11" spans="1:10" x14ac:dyDescent="0.3">
      <c r="A11" s="6">
        <v>45603</v>
      </c>
      <c r="B11" s="9" t="s">
        <v>191</v>
      </c>
      <c r="C11" s="1">
        <v>35</v>
      </c>
      <c r="E11" s="9"/>
      <c r="F11" s="9"/>
      <c r="G11" s="9"/>
      <c r="H11" s="9">
        <v>35</v>
      </c>
      <c r="I11" s="9"/>
    </row>
    <row r="12" spans="1:10" x14ac:dyDescent="0.3">
      <c r="A12" s="16">
        <v>45617</v>
      </c>
      <c r="B12" s="9" t="s">
        <v>207</v>
      </c>
      <c r="C12" s="1">
        <v>50</v>
      </c>
      <c r="E12" s="9"/>
      <c r="F12" s="9"/>
      <c r="G12" s="9"/>
      <c r="H12" s="9">
        <v>50</v>
      </c>
    </row>
    <row r="13" spans="1:10" x14ac:dyDescent="0.3">
      <c r="A13" s="16"/>
      <c r="C13" s="1"/>
      <c r="E13" s="9"/>
      <c r="F13" s="9"/>
      <c r="G13" s="9"/>
      <c r="H13" s="9"/>
      <c r="I13" s="9"/>
    </row>
    <row r="14" spans="1:10" ht="15" thickBot="1" x14ac:dyDescent="0.35">
      <c r="C14" s="18">
        <f>SUM(C5:C13)</f>
        <v>18516.830000000002</v>
      </c>
      <c r="E14" s="17">
        <f>SUM(E5:E13)</f>
        <v>17710</v>
      </c>
      <c r="F14" s="17">
        <f>SUM(F5:F13)</f>
        <v>0</v>
      </c>
      <c r="G14" s="17">
        <f>SUM(G5:G13)</f>
        <v>471.83</v>
      </c>
      <c r="H14" s="17">
        <f>SUM(H5:H13)</f>
        <v>335</v>
      </c>
      <c r="I14" s="17">
        <f>SUM(I5:I13)</f>
        <v>0</v>
      </c>
      <c r="J14" s="1">
        <f>C14-SUM(E14:I14)</f>
        <v>0</v>
      </c>
    </row>
    <row r="15" spans="1:10" ht="15" thickTop="1" x14ac:dyDescent="0.3">
      <c r="C15" s="1"/>
    </row>
    <row r="16" spans="1:10" x14ac:dyDescent="0.3">
      <c r="B16" s="1" t="s">
        <v>33</v>
      </c>
      <c r="C16">
        <f>SUM(E16:I16)</f>
        <v>17710</v>
      </c>
      <c r="E16">
        <f>E14</f>
        <v>17710</v>
      </c>
    </row>
    <row r="17" spans="2:9" x14ac:dyDescent="0.3">
      <c r="B17" s="1"/>
    </row>
    <row r="18" spans="2:9" x14ac:dyDescent="0.3">
      <c r="B18" s="1" t="s">
        <v>34</v>
      </c>
      <c r="C18">
        <f>SUM(E18:I18)</f>
        <v>806.82999999999993</v>
      </c>
      <c r="F18">
        <f>F14</f>
        <v>0</v>
      </c>
      <c r="G18">
        <f>G14</f>
        <v>471.83</v>
      </c>
      <c r="H18">
        <f>H14</f>
        <v>335</v>
      </c>
      <c r="I18">
        <f>I14</f>
        <v>0</v>
      </c>
    </row>
    <row r="19" spans="2:9" x14ac:dyDescent="0.3">
      <c r="C19" s="1"/>
    </row>
    <row r="20" spans="2:9" ht="15" thickBot="1" x14ac:dyDescent="0.35">
      <c r="C20" s="18">
        <f>SUM(C16:C18)</f>
        <v>18516.830000000002</v>
      </c>
    </row>
    <row r="21" spans="2:9" ht="15" thickTop="1" x14ac:dyDescent="0.3">
      <c r="C21" s="1"/>
    </row>
    <row r="22" spans="2:9" x14ac:dyDescent="0.3">
      <c r="C22" s="1"/>
    </row>
    <row r="23" spans="2:9" x14ac:dyDescent="0.3">
      <c r="C23" s="1"/>
    </row>
    <row r="24" spans="2:9" x14ac:dyDescent="0.3">
      <c r="C24" s="1"/>
    </row>
    <row r="25" spans="2:9" x14ac:dyDescent="0.3">
      <c r="C25" s="1"/>
    </row>
    <row r="26" spans="2:9" x14ac:dyDescent="0.3">
      <c r="C26" s="1"/>
    </row>
    <row r="27" spans="2:9" x14ac:dyDescent="0.3">
      <c r="C27" s="1"/>
    </row>
    <row r="28" spans="2:9" x14ac:dyDescent="0.3">
      <c r="C28" s="1"/>
    </row>
    <row r="29" spans="2:9" x14ac:dyDescent="0.3">
      <c r="C29" s="1"/>
    </row>
    <row r="30" spans="2:9" x14ac:dyDescent="0.3">
      <c r="C30" s="1"/>
    </row>
    <row r="31" spans="2:9" x14ac:dyDescent="0.3">
      <c r="C31" s="1"/>
    </row>
    <row r="32" spans="2:9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1:3" x14ac:dyDescent="0.3">
      <c r="C65" s="1"/>
    </row>
    <row r="66" spans="1:3" x14ac:dyDescent="0.3">
      <c r="C66" s="1"/>
    </row>
    <row r="67" spans="1:3" x14ac:dyDescent="0.3">
      <c r="C67" s="1"/>
    </row>
    <row r="68" spans="1:3" x14ac:dyDescent="0.3">
      <c r="C68" s="1"/>
    </row>
    <row r="69" spans="1:3" x14ac:dyDescent="0.3">
      <c r="C69" s="1"/>
    </row>
    <row r="70" spans="1:3" x14ac:dyDescent="0.3">
      <c r="C70" s="1"/>
    </row>
    <row r="71" spans="1:3" x14ac:dyDescent="0.3">
      <c r="C71" s="1"/>
    </row>
    <row r="72" spans="1:3" x14ac:dyDescent="0.3">
      <c r="A72" s="2"/>
      <c r="B72" s="2"/>
      <c r="C72" s="3"/>
    </row>
    <row r="73" spans="1:3" s="2" customFormat="1" x14ac:dyDescent="0.3">
      <c r="C73" s="3"/>
    </row>
    <row r="74" spans="1:3" x14ac:dyDescent="0.3">
      <c r="C74" s="1"/>
    </row>
    <row r="75" spans="1:3" x14ac:dyDescent="0.3">
      <c r="C75" s="1"/>
    </row>
    <row r="76" spans="1:3" x14ac:dyDescent="0.3">
      <c r="C76" s="1"/>
    </row>
  </sheetData>
  <sortState xmlns:xlrd2="http://schemas.microsoft.com/office/spreadsheetml/2017/richdata2" ref="A1:C69">
    <sortCondition ref="C1:C6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5DE2-3BC4-43AD-B3B6-D1FFEFFB3F8A}">
  <dimension ref="A2:I31"/>
  <sheetViews>
    <sheetView view="pageBreakPreview" zoomScale="60" zoomScaleNormal="85" workbookViewId="0">
      <selection activeCell="C27" sqref="C27"/>
    </sheetView>
  </sheetViews>
  <sheetFormatPr defaultRowHeight="14.4" x14ac:dyDescent="0.3"/>
  <cols>
    <col min="1" max="1" width="45.44140625" bestFit="1" customWidth="1"/>
    <col min="2" max="2" width="12" bestFit="1" customWidth="1"/>
    <col min="3" max="3" width="10.44140625" bestFit="1" customWidth="1"/>
    <col min="4" max="4" width="11.44140625" bestFit="1" customWidth="1"/>
    <col min="5" max="5" width="5.109375" bestFit="1" customWidth="1"/>
    <col min="7" max="7" width="26.109375" bestFit="1" customWidth="1"/>
  </cols>
  <sheetData>
    <row r="2" spans="1:9" x14ac:dyDescent="0.3">
      <c r="A2" s="2" t="s">
        <v>220</v>
      </c>
    </row>
    <row r="4" spans="1:9" x14ac:dyDescent="0.3">
      <c r="A4" s="2" t="s">
        <v>219</v>
      </c>
      <c r="B4" s="2">
        <v>16065.51</v>
      </c>
      <c r="G4" s="2"/>
      <c r="H4" s="2"/>
    </row>
    <row r="5" spans="1:9" x14ac:dyDescent="0.3">
      <c r="A5" s="2"/>
      <c r="B5" s="2"/>
    </row>
    <row r="6" spans="1:9" x14ac:dyDescent="0.3">
      <c r="B6" s="12"/>
      <c r="C6" s="11"/>
      <c r="D6" s="13"/>
    </row>
    <row r="7" spans="1:9" x14ac:dyDescent="0.3">
      <c r="B7" s="12"/>
      <c r="C7" s="11"/>
      <c r="D7" s="13"/>
    </row>
    <row r="8" spans="1:9" x14ac:dyDescent="0.3">
      <c r="B8" s="12"/>
      <c r="C8" s="11"/>
      <c r="D8" s="13"/>
    </row>
    <row r="9" spans="1:9" x14ac:dyDescent="0.3">
      <c r="B9" s="12"/>
      <c r="C9" s="11"/>
      <c r="D9" s="13"/>
    </row>
    <row r="10" spans="1:9" x14ac:dyDescent="0.3">
      <c r="B10" s="12"/>
      <c r="C10" s="11"/>
      <c r="D10" s="13"/>
    </row>
    <row r="11" spans="1:9" x14ac:dyDescent="0.3">
      <c r="B11" s="12"/>
      <c r="C11" s="11"/>
      <c r="D11" s="28"/>
      <c r="G11" s="12"/>
      <c r="H11" s="11"/>
      <c r="I11" s="13"/>
    </row>
    <row r="12" spans="1:9" x14ac:dyDescent="0.3">
      <c r="B12" s="12"/>
      <c r="C12" s="11"/>
      <c r="D12" s="13"/>
      <c r="G12" s="12"/>
      <c r="H12" s="11"/>
      <c r="I12" s="13"/>
    </row>
    <row r="13" spans="1:9" x14ac:dyDescent="0.3">
      <c r="G13" s="12"/>
      <c r="H13" s="11"/>
      <c r="I13" s="13"/>
    </row>
    <row r="14" spans="1:9" x14ac:dyDescent="0.3">
      <c r="C14" s="11"/>
      <c r="D14" s="13"/>
      <c r="G14" s="12"/>
      <c r="H14" s="11"/>
      <c r="I14" s="13"/>
    </row>
    <row r="15" spans="1:9" x14ac:dyDescent="0.3">
      <c r="B15" s="12"/>
      <c r="C15" s="11"/>
      <c r="D15" s="13"/>
      <c r="G15" s="12"/>
      <c r="H15" s="11"/>
      <c r="I15" s="13"/>
    </row>
    <row r="16" spans="1:9" x14ac:dyDescent="0.3">
      <c r="B16" s="12"/>
      <c r="C16" s="11"/>
      <c r="D16" s="13"/>
      <c r="G16" s="12"/>
      <c r="H16" s="11"/>
      <c r="I16" s="13"/>
    </row>
    <row r="17" spans="1:7" x14ac:dyDescent="0.3">
      <c r="A17" s="14"/>
      <c r="B17" s="12"/>
      <c r="C17" s="11"/>
      <c r="D17" s="13"/>
    </row>
    <row r="18" spans="1:7" x14ac:dyDescent="0.3">
      <c r="A18" s="14"/>
      <c r="B18" s="12"/>
      <c r="C18" s="11"/>
      <c r="D18" s="13"/>
    </row>
    <row r="19" spans="1:7" x14ac:dyDescent="0.3">
      <c r="A19" s="10" t="s">
        <v>55</v>
      </c>
      <c r="B19" s="2"/>
      <c r="C19" s="2"/>
      <c r="D19" s="3">
        <f>B4-SUM(D6:D18)+B5</f>
        <v>16065.51</v>
      </c>
      <c r="G19" s="10"/>
    </row>
    <row r="22" spans="1:7" x14ac:dyDescent="0.3">
      <c r="A22" s="2" t="s">
        <v>84</v>
      </c>
      <c r="B22" s="2"/>
      <c r="C22" s="2"/>
      <c r="D22" s="3">
        <f>D19+H19</f>
        <v>16065.51</v>
      </c>
    </row>
    <row r="25" spans="1:7" x14ac:dyDescent="0.3">
      <c r="A25" s="2" t="s">
        <v>17</v>
      </c>
      <c r="B25" s="2"/>
      <c r="C25" s="2"/>
      <c r="D25" s="2">
        <v>7996.96</v>
      </c>
    </row>
    <row r="27" spans="1:7" x14ac:dyDescent="0.3">
      <c r="A27" t="s">
        <v>18</v>
      </c>
      <c r="C27" s="1">
        <f>Receipts!C14</f>
        <v>18516.830000000002</v>
      </c>
    </row>
    <row r="28" spans="1:7" x14ac:dyDescent="0.3">
      <c r="A28" t="s">
        <v>19</v>
      </c>
      <c r="B28" s="1">
        <f>C27+C28</f>
        <v>8068.5500000000011</v>
      </c>
      <c r="C28" s="1">
        <f>-Payment!L143-0.005</f>
        <v>-10448.280000000001</v>
      </c>
    </row>
    <row r="29" spans="1:7" x14ac:dyDescent="0.3">
      <c r="D29" s="1"/>
      <c r="F29" s="1"/>
    </row>
    <row r="31" spans="1:7" x14ac:dyDescent="0.3">
      <c r="A31" s="2" t="s">
        <v>20</v>
      </c>
      <c r="B31" s="2"/>
      <c r="C31" s="2"/>
      <c r="D31" s="3">
        <f>D25+C27+C28</f>
        <v>16065.51</v>
      </c>
      <c r="E31" s="1">
        <f>D22-D31</f>
        <v>0</v>
      </c>
      <c r="F31" s="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8"/>
  <sheetViews>
    <sheetView tabSelected="1" zoomScale="115" zoomScaleNormal="115" workbookViewId="0">
      <selection activeCell="A46" sqref="A46:XFD46"/>
    </sheetView>
  </sheetViews>
  <sheetFormatPr defaultRowHeight="14.4" x14ac:dyDescent="0.3"/>
  <cols>
    <col min="1" max="1" width="10.6640625" style="52" customWidth="1"/>
    <col min="2" max="2" width="8.5546875" style="52" customWidth="1"/>
    <col min="3" max="3" width="25.33203125" style="52" customWidth="1"/>
    <col min="4" max="4" width="25.33203125" style="55" customWidth="1"/>
    <col min="5" max="5" width="25.33203125" style="52" customWidth="1"/>
    <col min="6" max="6" width="31.6640625" style="52" customWidth="1"/>
    <col min="7" max="7" width="26.33203125" style="52" customWidth="1"/>
    <col min="8" max="8" width="10.6640625" style="50" customWidth="1"/>
    <col min="9" max="9" width="9.109375" style="50" customWidth="1"/>
    <col min="10" max="10" width="10.5546875" style="50" customWidth="1"/>
    <col min="11" max="11" width="9.88671875" style="50" bestFit="1" customWidth="1"/>
    <col min="12" max="12" width="8.88671875" style="50" bestFit="1" customWidth="1"/>
    <col min="13" max="13" width="13.88671875" style="52" bestFit="1" customWidth="1"/>
    <col min="14" max="15" width="13.88671875" style="52" customWidth="1"/>
    <col min="16" max="17" width="13.44140625" style="52" bestFit="1" customWidth="1"/>
    <col min="18" max="18" width="19.88671875" style="52" bestFit="1" customWidth="1"/>
    <col min="19" max="19" width="14.44140625" style="52" bestFit="1" customWidth="1"/>
    <col min="20" max="21" width="14.44140625" style="52" customWidth="1"/>
    <col min="22" max="22" width="19" style="52" bestFit="1" customWidth="1"/>
    <col min="23" max="26" width="8.88671875" style="52"/>
    <col min="27" max="27" width="17.6640625" style="52" bestFit="1" customWidth="1"/>
    <col min="28" max="28" width="27.33203125" style="52" bestFit="1" customWidth="1"/>
    <col min="29" max="29" width="27.33203125" style="52" customWidth="1"/>
    <col min="30" max="32" width="8.88671875" style="52"/>
    <col min="33" max="33" width="10" style="52" bestFit="1" customWidth="1"/>
    <col min="34" max="16384" width="8.88671875" style="52"/>
  </cols>
  <sheetData>
    <row r="1" spans="1:33" s="40" customFormat="1" x14ac:dyDescent="0.3">
      <c r="A1" s="37"/>
      <c r="B1" s="37"/>
      <c r="C1" s="37" t="s">
        <v>54</v>
      </c>
      <c r="D1" s="38"/>
      <c r="E1" s="37"/>
      <c r="F1" s="37"/>
      <c r="G1" s="37"/>
      <c r="H1" s="39"/>
      <c r="I1" s="39"/>
      <c r="J1" s="39"/>
      <c r="K1" s="39"/>
      <c r="L1" s="39"/>
      <c r="M1" s="37"/>
      <c r="N1" s="37"/>
      <c r="O1" s="37"/>
    </row>
    <row r="2" spans="1:33" s="44" customFormat="1" x14ac:dyDescent="0.3">
      <c r="A2" s="41"/>
      <c r="B2" s="42"/>
      <c r="C2" s="42"/>
      <c r="D2" s="38"/>
      <c r="E2" s="42"/>
      <c r="F2" s="42"/>
      <c r="G2" s="42"/>
      <c r="H2" s="43"/>
      <c r="I2" s="43"/>
      <c r="J2" s="43"/>
      <c r="K2" s="43"/>
      <c r="L2" s="43"/>
      <c r="M2" s="42"/>
      <c r="N2" s="42"/>
      <c r="O2" s="42"/>
    </row>
    <row r="3" spans="1:33" s="44" customFormat="1" x14ac:dyDescent="0.3">
      <c r="A3" s="42" t="s">
        <v>0</v>
      </c>
      <c r="B3" s="42" t="s">
        <v>2</v>
      </c>
      <c r="C3" s="42"/>
      <c r="D3" s="38"/>
      <c r="E3" s="42"/>
      <c r="F3" s="42"/>
      <c r="G3" s="42"/>
      <c r="H3" s="43"/>
      <c r="I3" s="43"/>
      <c r="J3" s="43"/>
      <c r="K3" s="43"/>
      <c r="L3" s="43"/>
      <c r="M3" s="42" t="s">
        <v>23</v>
      </c>
      <c r="N3" s="44" t="s">
        <v>25</v>
      </c>
      <c r="O3" s="44" t="s">
        <v>25</v>
      </c>
      <c r="P3" s="44" t="s">
        <v>25</v>
      </c>
      <c r="Q3" s="44" t="s">
        <v>25</v>
      </c>
      <c r="R3" s="44" t="s">
        <v>25</v>
      </c>
      <c r="S3" s="44" t="s">
        <v>25</v>
      </c>
      <c r="T3" s="44" t="s">
        <v>25</v>
      </c>
      <c r="U3" s="44" t="s">
        <v>25</v>
      </c>
      <c r="V3" s="44" t="s">
        <v>25</v>
      </c>
      <c r="W3" s="44" t="s">
        <v>25</v>
      </c>
      <c r="X3" s="44" t="s">
        <v>25</v>
      </c>
      <c r="Y3" s="44" t="s">
        <v>25</v>
      </c>
      <c r="Z3" s="44" t="s">
        <v>25</v>
      </c>
      <c r="AA3" s="44" t="s">
        <v>25</v>
      </c>
      <c r="AB3" s="44" t="s">
        <v>25</v>
      </c>
      <c r="AC3" s="44" t="s">
        <v>25</v>
      </c>
      <c r="AD3" s="44" t="s">
        <v>25</v>
      </c>
      <c r="AE3" s="44" t="s">
        <v>25</v>
      </c>
      <c r="AF3" s="44" t="s">
        <v>25</v>
      </c>
    </row>
    <row r="4" spans="1:33" s="44" customFormat="1" ht="29.25" customHeight="1" x14ac:dyDescent="0.3">
      <c r="A4" s="42" t="s">
        <v>1</v>
      </c>
      <c r="B4" s="38" t="s">
        <v>3</v>
      </c>
      <c r="C4" s="42" t="s">
        <v>11</v>
      </c>
      <c r="D4" s="38" t="s">
        <v>77</v>
      </c>
      <c r="E4" s="42" t="s">
        <v>78</v>
      </c>
      <c r="F4" s="42" t="s">
        <v>14</v>
      </c>
      <c r="G4" s="42" t="s">
        <v>12</v>
      </c>
      <c r="H4" s="43" t="s">
        <v>9</v>
      </c>
      <c r="I4" s="43" t="s">
        <v>5</v>
      </c>
      <c r="J4" s="43" t="s">
        <v>10</v>
      </c>
      <c r="K4" s="43" t="s">
        <v>16</v>
      </c>
      <c r="L4" s="43" t="s">
        <v>80</v>
      </c>
      <c r="M4" s="42" t="s">
        <v>24</v>
      </c>
      <c r="N4" s="42" t="s">
        <v>85</v>
      </c>
      <c r="O4" s="42" t="s">
        <v>5</v>
      </c>
      <c r="P4" s="44" t="s">
        <v>86</v>
      </c>
      <c r="Q4" s="44" t="s">
        <v>131</v>
      </c>
      <c r="R4" s="44" t="s">
        <v>98</v>
      </c>
      <c r="S4" s="44" t="s">
        <v>87</v>
      </c>
      <c r="T4" s="44" t="s">
        <v>88</v>
      </c>
      <c r="U4" s="44" t="s">
        <v>89</v>
      </c>
      <c r="V4" s="44" t="s">
        <v>90</v>
      </c>
      <c r="W4" s="44" t="s">
        <v>28</v>
      </c>
      <c r="X4" s="44" t="s">
        <v>92</v>
      </c>
      <c r="Y4" s="44" t="s">
        <v>95</v>
      </c>
      <c r="Z4" s="44" t="s">
        <v>97</v>
      </c>
      <c r="AA4" s="44" t="s">
        <v>94</v>
      </c>
      <c r="AB4" s="44" t="s">
        <v>99</v>
      </c>
      <c r="AC4" s="44" t="s">
        <v>100</v>
      </c>
      <c r="AD4" s="44" t="s">
        <v>91</v>
      </c>
      <c r="AE4" s="44" t="s">
        <v>214</v>
      </c>
      <c r="AF4" s="44" t="s">
        <v>127</v>
      </c>
    </row>
    <row r="5" spans="1:33" s="44" customFormat="1" x14ac:dyDescent="0.3">
      <c r="A5" s="45">
        <v>45427</v>
      </c>
      <c r="B5" s="46">
        <v>5</v>
      </c>
      <c r="C5" s="46" t="s">
        <v>13</v>
      </c>
      <c r="D5" s="47">
        <v>17411</v>
      </c>
      <c r="E5" s="46"/>
      <c r="F5" s="46" t="s">
        <v>101</v>
      </c>
      <c r="G5" s="46" t="s">
        <v>102</v>
      </c>
      <c r="H5" s="41">
        <f>151.9-119.32</f>
        <v>32.580000000000013</v>
      </c>
      <c r="I5" s="41"/>
      <c r="J5" s="41">
        <f t="shared" ref="J5:J43" si="0">H5+I5</f>
        <v>32.580000000000013</v>
      </c>
      <c r="K5" s="41">
        <v>32.58</v>
      </c>
      <c r="L5" s="41"/>
      <c r="M5" s="48">
        <f t="shared" ref="M5:M35" si="1">IF(G5="WAGES, TAX AND NI",H5,0)</f>
        <v>0</v>
      </c>
      <c r="N5" s="48">
        <f t="shared" ref="N5:N25" si="2">IF(G5="SUBSISTENCE",J5,0)</f>
        <v>0</v>
      </c>
      <c r="O5" s="49">
        <f t="shared" ref="O5:O25" si="3">I5</f>
        <v>0</v>
      </c>
      <c r="P5" s="48">
        <f>IF($G5="EQUIPMENT",$H5,0)</f>
        <v>0</v>
      </c>
      <c r="Q5" s="48">
        <f t="shared" ref="Q5:Q14" si="4">IF($G5="DEFIB",$H5,0)</f>
        <v>0</v>
      </c>
      <c r="R5" s="48">
        <f>IF($G5="STATIONERY",$H5,0)</f>
        <v>0</v>
      </c>
      <c r="S5" s="48">
        <f>IF($G5="PUBLICITY",$H5,0)</f>
        <v>0</v>
      </c>
      <c r="T5" s="48">
        <f>IF($G5="AFFILIATION",$H5,0)</f>
        <v>32.580000000000013</v>
      </c>
      <c r="U5" s="48">
        <f>IF($G5="INSURANCE",$H5,0)</f>
        <v>0</v>
      </c>
      <c r="V5" s="48">
        <f>IF($G5="S137",$H5,0)</f>
        <v>0</v>
      </c>
      <c r="W5" s="48">
        <f>IF($G5="TRAINING",$H5,0)</f>
        <v>0</v>
      </c>
      <c r="X5" s="48">
        <f>IF($G5="ESTATE",$H5,0)</f>
        <v>0</v>
      </c>
      <c r="Y5" s="48">
        <f>IF($G5="WALK",$H5,0)</f>
        <v>0</v>
      </c>
      <c r="Z5" s="48">
        <f>IF($G5="CHAIR",$H5,0)</f>
        <v>0</v>
      </c>
      <c r="AA5" s="48">
        <f>IF($G5="ELECTION",$H5,0)</f>
        <v>0</v>
      </c>
      <c r="AB5" s="48">
        <f>IF($G5="SIGNS",$H5,0)</f>
        <v>0</v>
      </c>
      <c r="AC5" s="48">
        <f t="shared" ref="AC5:AC14" si="5">IF($G5="PROJECTS",$H5,0)</f>
        <v>0</v>
      </c>
      <c r="AD5" s="48">
        <f>IF($G5="AUDIT",$H5,0)</f>
        <v>0</v>
      </c>
      <c r="AE5" s="48">
        <f t="shared" ref="AE5:AE35" si="6">IF($G5="HALL HIRE",$H5,0)</f>
        <v>0</v>
      </c>
      <c r="AF5" s="48">
        <f>IF($G5="BANK",$H5,0)</f>
        <v>0</v>
      </c>
      <c r="AG5" s="50">
        <f>J5-(SUM(M5:AD5))</f>
        <v>0</v>
      </c>
    </row>
    <row r="6" spans="1:33" s="44" customFormat="1" x14ac:dyDescent="0.3">
      <c r="A6" s="45">
        <v>45392</v>
      </c>
      <c r="B6" s="46">
        <v>1</v>
      </c>
      <c r="C6" s="46" t="s">
        <v>103</v>
      </c>
      <c r="D6" s="47"/>
      <c r="E6" s="46"/>
      <c r="F6" s="46" t="s">
        <v>157</v>
      </c>
      <c r="G6" s="46" t="s">
        <v>104</v>
      </c>
      <c r="H6" s="41">
        <v>443.39</v>
      </c>
      <c r="I6" s="41"/>
      <c r="J6" s="41">
        <f t="shared" si="0"/>
        <v>443.39</v>
      </c>
      <c r="K6" s="41"/>
      <c r="L6" s="41"/>
      <c r="M6" s="48">
        <f t="shared" si="1"/>
        <v>443.39</v>
      </c>
      <c r="N6" s="48">
        <f t="shared" si="2"/>
        <v>0</v>
      </c>
      <c r="O6" s="49">
        <f t="shared" si="3"/>
        <v>0</v>
      </c>
      <c r="P6" s="48">
        <f>IF($G6="EQUIPMENT",$H6,0)</f>
        <v>0</v>
      </c>
      <c r="Q6" s="48">
        <f t="shared" si="4"/>
        <v>0</v>
      </c>
      <c r="R6" s="48">
        <f>IF($G6="STATIONERY",$H6,0)</f>
        <v>0</v>
      </c>
      <c r="S6" s="48">
        <f>IF($G6="PUBLICITY",$H6,0)</f>
        <v>0</v>
      </c>
      <c r="T6" s="48">
        <f>IF($G6="AFFILIATION",$H6,0)</f>
        <v>0</v>
      </c>
      <c r="U6" s="48">
        <f>IF($G6="INSURANCE",$H6,0)</f>
        <v>0</v>
      </c>
      <c r="V6" s="48">
        <f>IF($G6="S137",$H6,0)</f>
        <v>0</v>
      </c>
      <c r="W6" s="48">
        <f>IF($G6="TRAINING",$H6,0)</f>
        <v>0</v>
      </c>
      <c r="X6" s="48">
        <f>IF($G6="ESTATE",$H6,0)</f>
        <v>0</v>
      </c>
      <c r="Y6" s="48">
        <f>IF($G6="WALK",$H6,0)</f>
        <v>0</v>
      </c>
      <c r="Z6" s="48">
        <f>IF($G6="CHAIR",$H6,0)</f>
        <v>0</v>
      </c>
      <c r="AA6" s="48">
        <f>IF($G6="ELECTION",$H6,0)</f>
        <v>0</v>
      </c>
      <c r="AB6" s="48">
        <f>IF($G6="SIGNS",$H6,0)</f>
        <v>0</v>
      </c>
      <c r="AC6" s="48">
        <f t="shared" si="5"/>
        <v>0</v>
      </c>
      <c r="AD6" s="48">
        <f>IF($G6="AUDIT",$H6,0)</f>
        <v>0</v>
      </c>
      <c r="AE6" s="48">
        <f t="shared" si="6"/>
        <v>0</v>
      </c>
      <c r="AF6" s="48">
        <f>IF($G6="BANK",$H6,0)</f>
        <v>0</v>
      </c>
      <c r="AG6" s="50">
        <f t="shared" ref="AG6:AG14" si="7">J6-(SUM(M6:AF6))</f>
        <v>0</v>
      </c>
    </row>
    <row r="7" spans="1:33" s="44" customFormat="1" x14ac:dyDescent="0.3">
      <c r="A7" s="45">
        <v>45392</v>
      </c>
      <c r="B7" s="46">
        <v>1</v>
      </c>
      <c r="C7" s="46" t="s">
        <v>103</v>
      </c>
      <c r="D7" s="47"/>
      <c r="E7" s="46"/>
      <c r="F7" s="46" t="s">
        <v>157</v>
      </c>
      <c r="G7" s="46" t="s">
        <v>105</v>
      </c>
      <c r="H7" s="41">
        <f>20.83+12.5</f>
        <v>33.33</v>
      </c>
      <c r="I7" s="41"/>
      <c r="J7" s="41">
        <f t="shared" si="0"/>
        <v>33.33</v>
      </c>
      <c r="K7" s="41"/>
      <c r="L7" s="41"/>
      <c r="M7" s="48">
        <f t="shared" si="1"/>
        <v>0</v>
      </c>
      <c r="N7" s="48">
        <f t="shared" si="2"/>
        <v>33.33</v>
      </c>
      <c r="O7" s="49">
        <f t="shared" si="3"/>
        <v>0</v>
      </c>
      <c r="P7" s="48">
        <f>IF($G7="EQUIPMENT",$H7,0)</f>
        <v>0</v>
      </c>
      <c r="Q7" s="48">
        <f t="shared" si="4"/>
        <v>0</v>
      </c>
      <c r="R7" s="48">
        <f>IF($G7="STATIONERY",$H7,0)</f>
        <v>0</v>
      </c>
      <c r="S7" s="48">
        <f>IF($G7="PUBLICITY",$H7,0)</f>
        <v>0</v>
      </c>
      <c r="T7" s="48">
        <f>IF($G7="AFFILIATION",$H7,0)</f>
        <v>0</v>
      </c>
      <c r="U7" s="48">
        <f>IF($G7="INSURANCE",$H7,0)</f>
        <v>0</v>
      </c>
      <c r="V7" s="48">
        <f>IF($G7="S137",$H7,0)</f>
        <v>0</v>
      </c>
      <c r="W7" s="48">
        <f>IF($G7="TRAINING",$H7,0)</f>
        <v>0</v>
      </c>
      <c r="X7" s="48">
        <f>IF($G7="ESTATE",$H7,0)</f>
        <v>0</v>
      </c>
      <c r="Y7" s="48">
        <f>IF($G7="WALK",$H7,0)</f>
        <v>0</v>
      </c>
      <c r="Z7" s="48">
        <f>IF($G7="CHAIR",$H7,0)</f>
        <v>0</v>
      </c>
      <c r="AA7" s="48">
        <f>IF($G7="ELECTION",$H7,0)</f>
        <v>0</v>
      </c>
      <c r="AB7" s="48">
        <f>IF($G7="SIGNS",$H7,0)</f>
        <v>0</v>
      </c>
      <c r="AC7" s="48">
        <f t="shared" si="5"/>
        <v>0</v>
      </c>
      <c r="AD7" s="48">
        <f>IF($G7="AUDIT",$H7,0)</f>
        <v>0</v>
      </c>
      <c r="AE7" s="48">
        <f t="shared" si="6"/>
        <v>0</v>
      </c>
      <c r="AF7" s="48">
        <f>IF($G7="BANK",$H7,0)</f>
        <v>0</v>
      </c>
      <c r="AG7" s="50">
        <f t="shared" si="7"/>
        <v>0</v>
      </c>
    </row>
    <row r="8" spans="1:33" s="44" customFormat="1" x14ac:dyDescent="0.3">
      <c r="A8" s="45">
        <v>45392</v>
      </c>
      <c r="B8" s="46">
        <v>1</v>
      </c>
      <c r="C8" s="46" t="s">
        <v>151</v>
      </c>
      <c r="D8" s="47" t="s">
        <v>152</v>
      </c>
      <c r="E8" s="46" t="s">
        <v>111</v>
      </c>
      <c r="F8" s="46" t="s">
        <v>153</v>
      </c>
      <c r="G8" s="46" t="s">
        <v>112</v>
      </c>
      <c r="H8" s="41">
        <v>10.3</v>
      </c>
      <c r="I8" s="41">
        <v>2.06</v>
      </c>
      <c r="J8" s="41">
        <f t="shared" si="0"/>
        <v>12.360000000000001</v>
      </c>
      <c r="K8" s="41"/>
      <c r="L8" s="51"/>
      <c r="M8" s="48">
        <f t="shared" si="1"/>
        <v>0</v>
      </c>
      <c r="N8" s="48">
        <f t="shared" si="2"/>
        <v>0</v>
      </c>
      <c r="O8" s="49">
        <f t="shared" si="3"/>
        <v>2.06</v>
      </c>
      <c r="P8" s="48">
        <f>IF($G8="EQUIPMENT",$H8,0)</f>
        <v>0</v>
      </c>
      <c r="Q8" s="48">
        <f t="shared" si="4"/>
        <v>0</v>
      </c>
      <c r="R8" s="48">
        <f>IF($G8="STATIONERY",$H8,0)</f>
        <v>10.3</v>
      </c>
      <c r="S8" s="48">
        <f>IF($G8="PUBLICITY",$H8,0)</f>
        <v>0</v>
      </c>
      <c r="T8" s="48">
        <f>IF($G8="AFFILIATION",$H8,0)</f>
        <v>0</v>
      </c>
      <c r="U8" s="48">
        <f>IF($G8="INSURANCE",$H8,0)</f>
        <v>0</v>
      </c>
      <c r="V8" s="48">
        <f>IF($G8="S137",$H8,0)</f>
        <v>0</v>
      </c>
      <c r="W8" s="48">
        <f>IF($G8="TRAINING",$H8,0)</f>
        <v>0</v>
      </c>
      <c r="X8" s="48">
        <f>IF($G8="ESTATE",$H8,0)</f>
        <v>0</v>
      </c>
      <c r="Y8" s="48">
        <f>IF($G8="WALK",$H8,0)</f>
        <v>0</v>
      </c>
      <c r="Z8" s="48">
        <f>IF($G8="CHAIR",$H8,0)</f>
        <v>0</v>
      </c>
      <c r="AA8" s="48">
        <f>IF($G8="ELECTION",$H8,0)</f>
        <v>0</v>
      </c>
      <c r="AB8" s="48">
        <f>IF($G8="SIGNS",$H8,0)</f>
        <v>0</v>
      </c>
      <c r="AC8" s="48">
        <f t="shared" si="5"/>
        <v>0</v>
      </c>
      <c r="AD8" s="48">
        <f>IF($G8="AUDIT",$H8,0)</f>
        <v>0</v>
      </c>
      <c r="AE8" s="48">
        <f t="shared" si="6"/>
        <v>0</v>
      </c>
      <c r="AF8" s="48">
        <f>IF($G8="BANK",$H8,0)</f>
        <v>0</v>
      </c>
      <c r="AG8" s="50">
        <f t="shared" si="7"/>
        <v>0</v>
      </c>
    </row>
    <row r="9" spans="1:33" s="44" customFormat="1" x14ac:dyDescent="0.3">
      <c r="A9" s="45">
        <v>45392</v>
      </c>
      <c r="B9" s="46">
        <v>1</v>
      </c>
      <c r="C9" s="46" t="s">
        <v>154</v>
      </c>
      <c r="D9" s="47" t="s">
        <v>155</v>
      </c>
      <c r="E9" s="46" t="s">
        <v>146</v>
      </c>
      <c r="F9" s="46" t="s">
        <v>145</v>
      </c>
      <c r="G9" s="46" t="s">
        <v>112</v>
      </c>
      <c r="H9" s="41">
        <v>4.57</v>
      </c>
      <c r="I9" s="41">
        <v>0.92</v>
      </c>
      <c r="J9" s="41">
        <f t="shared" si="0"/>
        <v>5.49</v>
      </c>
      <c r="K9" s="41">
        <f>SUM(J6:J9)-1</f>
        <v>493.57</v>
      </c>
      <c r="L9" s="51"/>
      <c r="M9" s="48">
        <f t="shared" si="1"/>
        <v>0</v>
      </c>
      <c r="N9" s="48">
        <f t="shared" si="2"/>
        <v>0</v>
      </c>
      <c r="O9" s="49">
        <f t="shared" si="3"/>
        <v>0.92</v>
      </c>
      <c r="P9" s="48">
        <f t="shared" ref="P9:P84" si="8">IF($G9="EQUIPMENT",$H9,0)</f>
        <v>0</v>
      </c>
      <c r="Q9" s="48">
        <f t="shared" si="4"/>
        <v>0</v>
      </c>
      <c r="R9" s="48">
        <f t="shared" ref="R9:R84" si="9">IF($G9="STATIONERY",$H9,0)</f>
        <v>4.57</v>
      </c>
      <c r="S9" s="48">
        <f t="shared" ref="S9:S84" si="10">IF($G9="PUBLICITY",$H9,0)</f>
        <v>0</v>
      </c>
      <c r="T9" s="48">
        <f t="shared" ref="T9:T84" si="11">IF($G9="AFFILIATION",$H9,0)</f>
        <v>0</v>
      </c>
      <c r="U9" s="48">
        <f t="shared" ref="U9:U84" si="12">IF($G9="INSURANCE",$H9,0)</f>
        <v>0</v>
      </c>
      <c r="V9" s="48">
        <f t="shared" ref="V9:V84" si="13">IF($G9="S137",$H9,0)</f>
        <v>0</v>
      </c>
      <c r="W9" s="48">
        <f t="shared" ref="W9:W84" si="14">IF($G9="TRAINING",$H9,0)</f>
        <v>0</v>
      </c>
      <c r="X9" s="48">
        <f t="shared" ref="X9:X84" si="15">IF($G9="ESTATE",$H9,0)</f>
        <v>0</v>
      </c>
      <c r="Y9" s="48">
        <f t="shared" ref="Y9:Y84" si="16">IF($G9="WALK",$H9,0)</f>
        <v>0</v>
      </c>
      <c r="Z9" s="48">
        <f t="shared" ref="Z9:Z84" si="17">IF($G9="CHAIR",$H9,0)</f>
        <v>0</v>
      </c>
      <c r="AA9" s="48">
        <f t="shared" ref="AA9:AA84" si="18">IF($G9="ELECTION",$H9,0)</f>
        <v>0</v>
      </c>
      <c r="AB9" s="48">
        <f t="shared" ref="AB9:AB84" si="19">IF($G9="SIGNS",$H9,0)</f>
        <v>0</v>
      </c>
      <c r="AC9" s="48">
        <f t="shared" si="5"/>
        <v>0</v>
      </c>
      <c r="AD9" s="48">
        <f t="shared" ref="AD9:AD84" si="20">IF($G9="AUDIT",$H9,0)</f>
        <v>0</v>
      </c>
      <c r="AE9" s="48">
        <f t="shared" si="6"/>
        <v>0</v>
      </c>
      <c r="AF9" s="48">
        <f t="shared" ref="AF9:AF84" si="21">IF($G9="BANK",$H9,0)</f>
        <v>0</v>
      </c>
      <c r="AG9" s="50">
        <f t="shared" si="7"/>
        <v>0</v>
      </c>
    </row>
    <row r="10" spans="1:33" x14ac:dyDescent="0.3">
      <c r="A10" s="45">
        <v>45392</v>
      </c>
      <c r="B10" s="46">
        <v>2</v>
      </c>
      <c r="C10" s="46" t="s">
        <v>15</v>
      </c>
      <c r="D10" s="47"/>
      <c r="E10" s="46"/>
      <c r="F10" s="46" t="s">
        <v>106</v>
      </c>
      <c r="G10" s="46" t="s">
        <v>104</v>
      </c>
      <c r="H10" s="41">
        <v>110.8</v>
      </c>
      <c r="I10" s="41"/>
      <c r="J10" s="41">
        <f t="shared" si="0"/>
        <v>110.8</v>
      </c>
      <c r="K10" s="41">
        <v>110.8</v>
      </c>
      <c r="L10" s="41"/>
      <c r="M10" s="48">
        <f t="shared" si="1"/>
        <v>110.8</v>
      </c>
      <c r="N10" s="48">
        <f t="shared" si="2"/>
        <v>0</v>
      </c>
      <c r="O10" s="49">
        <f t="shared" si="3"/>
        <v>0</v>
      </c>
      <c r="P10" s="48">
        <f>IF($G10="EQUIPMENT",$H10,0)</f>
        <v>0</v>
      </c>
      <c r="Q10" s="48">
        <f t="shared" si="4"/>
        <v>0</v>
      </c>
      <c r="R10" s="48">
        <f>IF($G10="STATIONERY",$H10,0)</f>
        <v>0</v>
      </c>
      <c r="S10" s="48">
        <f>IF($G10="PUBLICITY",$H10,0)</f>
        <v>0</v>
      </c>
      <c r="T10" s="48">
        <f>IF($G10="AFFILIATION",$H10,0)</f>
        <v>0</v>
      </c>
      <c r="U10" s="48">
        <f>IF($G10="INSURANCE",$H10,0)</f>
        <v>0</v>
      </c>
      <c r="V10" s="48">
        <f>IF($G10="S137",$H10,0)</f>
        <v>0</v>
      </c>
      <c r="W10" s="48">
        <f>IF($G10="TRAINING",$H10,0)</f>
        <v>0</v>
      </c>
      <c r="X10" s="48">
        <f>IF($G10="ESTATE",$H10,0)</f>
        <v>0</v>
      </c>
      <c r="Y10" s="48">
        <f>IF($G10="WALK",$H10,0)</f>
        <v>0</v>
      </c>
      <c r="Z10" s="48">
        <f>IF($G10="CHAIR",$H10,0)</f>
        <v>0</v>
      </c>
      <c r="AA10" s="48">
        <f>IF($G10="ELECTION",$H10,0)</f>
        <v>0</v>
      </c>
      <c r="AB10" s="48">
        <f>IF($G10="SIGNS",$H10,0)</f>
        <v>0</v>
      </c>
      <c r="AC10" s="48">
        <f t="shared" si="5"/>
        <v>0</v>
      </c>
      <c r="AD10" s="48">
        <f>IF($G10="AUDIT",$H10,0)</f>
        <v>0</v>
      </c>
      <c r="AE10" s="48">
        <f t="shared" si="6"/>
        <v>0</v>
      </c>
      <c r="AF10" s="48">
        <f>IF($G10="BANK",$H10,0)</f>
        <v>0</v>
      </c>
      <c r="AG10" s="50">
        <f t="shared" si="7"/>
        <v>0</v>
      </c>
    </row>
    <row r="11" spans="1:33" s="44" customFormat="1" x14ac:dyDescent="0.3">
      <c r="A11" s="45">
        <v>45427</v>
      </c>
      <c r="B11" s="46">
        <v>3</v>
      </c>
      <c r="C11" s="46" t="s">
        <v>103</v>
      </c>
      <c r="D11" s="47"/>
      <c r="E11" s="46"/>
      <c r="F11" s="46" t="s">
        <v>132</v>
      </c>
      <c r="G11" s="46" t="s">
        <v>104</v>
      </c>
      <c r="H11" s="41">
        <v>332.59</v>
      </c>
      <c r="I11" s="41"/>
      <c r="J11" s="41">
        <f t="shared" si="0"/>
        <v>332.59</v>
      </c>
      <c r="K11" s="41"/>
      <c r="L11" s="41"/>
      <c r="M11" s="48">
        <f t="shared" si="1"/>
        <v>332.59</v>
      </c>
      <c r="N11" s="48">
        <f t="shared" si="2"/>
        <v>0</v>
      </c>
      <c r="O11" s="49">
        <f t="shared" si="3"/>
        <v>0</v>
      </c>
      <c r="P11" s="48">
        <f>IF($G11="EQUIPMENT",$H11,0)</f>
        <v>0</v>
      </c>
      <c r="Q11" s="48">
        <f t="shared" si="4"/>
        <v>0</v>
      </c>
      <c r="R11" s="48">
        <f>IF($G11="STATIONERY",$H11,0)</f>
        <v>0</v>
      </c>
      <c r="S11" s="48">
        <f>IF($G11="PUBLICITY",$H11,0)</f>
        <v>0</v>
      </c>
      <c r="T11" s="48">
        <f>IF($G11="AFFILIATION",$H11,0)</f>
        <v>0</v>
      </c>
      <c r="U11" s="48">
        <f>IF($G11="INSURANCE",$H11,0)</f>
        <v>0</v>
      </c>
      <c r="V11" s="48">
        <f>IF($G11="S137",$H11,0)</f>
        <v>0</v>
      </c>
      <c r="W11" s="48">
        <f>IF($G11="TRAINING",$H11,0)</f>
        <v>0</v>
      </c>
      <c r="X11" s="48">
        <f>IF($G11="ESTATE",$H11,0)</f>
        <v>0</v>
      </c>
      <c r="Y11" s="48">
        <f>IF($G11="WALK",$H11,0)</f>
        <v>0</v>
      </c>
      <c r="Z11" s="48">
        <f>IF($G11="CHAIR",$H11,0)</f>
        <v>0</v>
      </c>
      <c r="AA11" s="48">
        <f>IF($G11="ELECTION",$H11,0)</f>
        <v>0</v>
      </c>
      <c r="AB11" s="48">
        <f>IF($G11="SIGNS",$H11,0)</f>
        <v>0</v>
      </c>
      <c r="AC11" s="48">
        <f t="shared" si="5"/>
        <v>0</v>
      </c>
      <c r="AD11" s="48">
        <f>IF($G11="AUDIT",$H11,0)</f>
        <v>0</v>
      </c>
      <c r="AE11" s="48">
        <f t="shared" si="6"/>
        <v>0</v>
      </c>
      <c r="AF11" s="48">
        <f>IF($G11="BANK",$H11,0)</f>
        <v>0</v>
      </c>
      <c r="AG11" s="50">
        <f t="shared" si="7"/>
        <v>0</v>
      </c>
    </row>
    <row r="12" spans="1:33" s="44" customFormat="1" x14ac:dyDescent="0.3">
      <c r="A12" s="45">
        <v>45427</v>
      </c>
      <c r="B12" s="46">
        <v>3</v>
      </c>
      <c r="C12" s="46" t="s">
        <v>103</v>
      </c>
      <c r="D12" s="47"/>
      <c r="E12" s="46"/>
      <c r="F12" s="46" t="s">
        <v>132</v>
      </c>
      <c r="G12" s="46" t="s">
        <v>105</v>
      </c>
      <c r="H12" s="41">
        <f>20.83+12.5</f>
        <v>33.33</v>
      </c>
      <c r="I12" s="41"/>
      <c r="J12" s="41">
        <f t="shared" si="0"/>
        <v>33.33</v>
      </c>
      <c r="K12" s="41"/>
      <c r="L12" s="41"/>
      <c r="M12" s="48">
        <f t="shared" si="1"/>
        <v>0</v>
      </c>
      <c r="N12" s="48">
        <f t="shared" si="2"/>
        <v>33.33</v>
      </c>
      <c r="O12" s="49">
        <f t="shared" si="3"/>
        <v>0</v>
      </c>
      <c r="P12" s="48">
        <f>IF($G12="EQUIPMENT",$H12,0)</f>
        <v>0</v>
      </c>
      <c r="Q12" s="48">
        <f t="shared" si="4"/>
        <v>0</v>
      </c>
      <c r="R12" s="48">
        <f>IF($G12="STATIONERY",$H12,0)</f>
        <v>0</v>
      </c>
      <c r="S12" s="48">
        <f>IF($G12="PUBLICITY",$H12,0)</f>
        <v>0</v>
      </c>
      <c r="T12" s="48">
        <f>IF($G12="AFFILIATION",$H12,0)</f>
        <v>0</v>
      </c>
      <c r="U12" s="48">
        <f>IF($G12="INSURANCE",$H12,0)</f>
        <v>0</v>
      </c>
      <c r="V12" s="48">
        <f>IF($G12="S137",$H12,0)</f>
        <v>0</v>
      </c>
      <c r="W12" s="48">
        <f>IF($G12="TRAINING",$H12,0)</f>
        <v>0</v>
      </c>
      <c r="X12" s="48">
        <f>IF($G12="ESTATE",$H12,0)</f>
        <v>0</v>
      </c>
      <c r="Y12" s="48">
        <f>IF($G12="WALK",$H12,0)</f>
        <v>0</v>
      </c>
      <c r="Z12" s="48">
        <f>IF($G12="CHAIR",$H12,0)</f>
        <v>0</v>
      </c>
      <c r="AA12" s="48">
        <f>IF($G12="ELECTION",$H12,0)</f>
        <v>0</v>
      </c>
      <c r="AB12" s="48">
        <f>IF($G12="SIGNS",$H12,0)</f>
        <v>0</v>
      </c>
      <c r="AC12" s="48">
        <f t="shared" si="5"/>
        <v>0</v>
      </c>
      <c r="AD12" s="48">
        <f>IF($G12="AUDIT",$H12,0)</f>
        <v>0</v>
      </c>
      <c r="AE12" s="48">
        <f t="shared" si="6"/>
        <v>0</v>
      </c>
      <c r="AF12" s="48">
        <f>IF($G12="BANK",$H12,0)</f>
        <v>0</v>
      </c>
      <c r="AG12" s="50">
        <f t="shared" si="7"/>
        <v>0</v>
      </c>
    </row>
    <row r="13" spans="1:33" s="44" customFormat="1" x14ac:dyDescent="0.3">
      <c r="A13" s="45">
        <v>45427</v>
      </c>
      <c r="B13" s="46">
        <v>3</v>
      </c>
      <c r="C13" s="46" t="s">
        <v>151</v>
      </c>
      <c r="D13" s="47" t="s">
        <v>156</v>
      </c>
      <c r="E13" s="46" t="s">
        <v>111</v>
      </c>
      <c r="F13" s="46" t="s">
        <v>158</v>
      </c>
      <c r="G13" s="46" t="s">
        <v>112</v>
      </c>
      <c r="H13" s="41">
        <v>10.3</v>
      </c>
      <c r="I13" s="41">
        <v>2.06</v>
      </c>
      <c r="J13" s="41">
        <f t="shared" si="0"/>
        <v>12.360000000000001</v>
      </c>
      <c r="K13" s="41">
        <f>SUM(J11:J13)+1</f>
        <v>379.28</v>
      </c>
      <c r="L13" s="51"/>
      <c r="M13" s="48">
        <f t="shared" si="1"/>
        <v>0</v>
      </c>
      <c r="N13" s="48">
        <f t="shared" si="2"/>
        <v>0</v>
      </c>
      <c r="O13" s="49">
        <f t="shared" si="3"/>
        <v>2.06</v>
      </c>
      <c r="P13" s="48">
        <f>IF($G13="EQUIPMENT",$H13,0)</f>
        <v>0</v>
      </c>
      <c r="Q13" s="48">
        <f t="shared" si="4"/>
        <v>0</v>
      </c>
      <c r="R13" s="48">
        <f>IF($G13="STATIONERY",$H13,0)</f>
        <v>10.3</v>
      </c>
      <c r="S13" s="48">
        <f>IF($G13="PUBLICITY",$H13,0)</f>
        <v>0</v>
      </c>
      <c r="T13" s="48">
        <f>IF($G13="AFFILIATION",$H13,0)</f>
        <v>0</v>
      </c>
      <c r="U13" s="48">
        <f>IF($G13="INSURANCE",$H13,0)</f>
        <v>0</v>
      </c>
      <c r="V13" s="48">
        <f>IF($G13="S137",$H13,0)</f>
        <v>0</v>
      </c>
      <c r="W13" s="48">
        <f>IF($G13="TRAINING",$H13,0)</f>
        <v>0</v>
      </c>
      <c r="X13" s="48">
        <f>IF($G13="ESTATE",$H13,0)</f>
        <v>0</v>
      </c>
      <c r="Y13" s="48">
        <f>IF($G13="WALK",$H13,0)</f>
        <v>0</v>
      </c>
      <c r="Z13" s="48">
        <f>IF($G13="CHAIR",$H13,0)</f>
        <v>0</v>
      </c>
      <c r="AA13" s="48">
        <f>IF($G13="ELECTION",$H13,0)</f>
        <v>0</v>
      </c>
      <c r="AB13" s="48">
        <f>IF($G13="SIGNS",$H13,0)</f>
        <v>0</v>
      </c>
      <c r="AC13" s="48">
        <f t="shared" si="5"/>
        <v>0</v>
      </c>
      <c r="AD13" s="48">
        <f>IF($G13="AUDIT",$H13,0)</f>
        <v>0</v>
      </c>
      <c r="AE13" s="48">
        <f t="shared" si="6"/>
        <v>0</v>
      </c>
      <c r="AF13" s="48">
        <f>IF($G13="BANK",$H13,0)</f>
        <v>0</v>
      </c>
      <c r="AG13" s="50">
        <f t="shared" si="7"/>
        <v>0</v>
      </c>
    </row>
    <row r="14" spans="1:33" x14ac:dyDescent="0.3">
      <c r="A14" s="45">
        <v>45427</v>
      </c>
      <c r="B14" s="46">
        <v>4</v>
      </c>
      <c r="C14" s="46" t="s">
        <v>15</v>
      </c>
      <c r="D14" s="47"/>
      <c r="E14" s="46"/>
      <c r="F14" s="46" t="s">
        <v>106</v>
      </c>
      <c r="G14" s="46" t="s">
        <v>104</v>
      </c>
      <c r="H14" s="41">
        <v>221.6</v>
      </c>
      <c r="I14" s="41"/>
      <c r="J14" s="41">
        <f t="shared" si="0"/>
        <v>221.6</v>
      </c>
      <c r="K14" s="41">
        <v>221.6</v>
      </c>
      <c r="L14" s="41"/>
      <c r="M14" s="48">
        <f t="shared" si="1"/>
        <v>221.6</v>
      </c>
      <c r="N14" s="48">
        <f t="shared" si="2"/>
        <v>0</v>
      </c>
      <c r="O14" s="49">
        <f t="shared" si="3"/>
        <v>0</v>
      </c>
      <c r="P14" s="48">
        <f t="shared" si="8"/>
        <v>0</v>
      </c>
      <c r="Q14" s="48">
        <f t="shared" si="4"/>
        <v>0</v>
      </c>
      <c r="R14" s="48">
        <f t="shared" si="9"/>
        <v>0</v>
      </c>
      <c r="S14" s="48">
        <f t="shared" si="10"/>
        <v>0</v>
      </c>
      <c r="T14" s="48">
        <f t="shared" si="11"/>
        <v>0</v>
      </c>
      <c r="U14" s="48">
        <f t="shared" si="12"/>
        <v>0</v>
      </c>
      <c r="V14" s="48">
        <f t="shared" si="13"/>
        <v>0</v>
      </c>
      <c r="W14" s="48">
        <f t="shared" si="14"/>
        <v>0</v>
      </c>
      <c r="X14" s="48">
        <f t="shared" si="15"/>
        <v>0</v>
      </c>
      <c r="Y14" s="48">
        <f t="shared" si="16"/>
        <v>0</v>
      </c>
      <c r="Z14" s="48">
        <f t="shared" si="17"/>
        <v>0</v>
      </c>
      <c r="AA14" s="48">
        <f t="shared" si="18"/>
        <v>0</v>
      </c>
      <c r="AB14" s="48">
        <f t="shared" si="19"/>
        <v>0</v>
      </c>
      <c r="AC14" s="48">
        <f t="shared" si="5"/>
        <v>0</v>
      </c>
      <c r="AD14" s="48">
        <f t="shared" si="20"/>
        <v>0</v>
      </c>
      <c r="AE14" s="48">
        <f t="shared" si="6"/>
        <v>0</v>
      </c>
      <c r="AF14" s="48">
        <f t="shared" si="21"/>
        <v>0</v>
      </c>
      <c r="AG14" s="50">
        <f t="shared" si="7"/>
        <v>0</v>
      </c>
    </row>
    <row r="15" spans="1:33" s="44" customFormat="1" x14ac:dyDescent="0.3">
      <c r="A15" s="45">
        <v>45458</v>
      </c>
      <c r="B15" s="46">
        <v>7</v>
      </c>
      <c r="C15" s="46" t="s">
        <v>103</v>
      </c>
      <c r="D15" s="47"/>
      <c r="E15" s="46"/>
      <c r="F15" s="46" t="s">
        <v>109</v>
      </c>
      <c r="G15" s="46" t="s">
        <v>104</v>
      </c>
      <c r="H15" s="41">
        <v>332.59</v>
      </c>
      <c r="I15" s="41"/>
      <c r="J15" s="41">
        <f t="shared" si="0"/>
        <v>332.59</v>
      </c>
      <c r="K15" s="41"/>
      <c r="L15" s="41"/>
      <c r="M15" s="48">
        <f t="shared" si="1"/>
        <v>332.59</v>
      </c>
      <c r="N15" s="48">
        <f t="shared" si="2"/>
        <v>0</v>
      </c>
      <c r="O15" s="49">
        <f t="shared" si="3"/>
        <v>0</v>
      </c>
      <c r="P15" s="48">
        <f t="shared" si="8"/>
        <v>0</v>
      </c>
      <c r="Q15" s="48">
        <f t="shared" ref="Q15:Q77" si="22">IF($G15="DEFIB",$H15,0)</f>
        <v>0</v>
      </c>
      <c r="R15" s="48">
        <f t="shared" si="9"/>
        <v>0</v>
      </c>
      <c r="S15" s="48">
        <f t="shared" si="10"/>
        <v>0</v>
      </c>
      <c r="T15" s="48">
        <f t="shared" si="11"/>
        <v>0</v>
      </c>
      <c r="U15" s="48">
        <f t="shared" si="12"/>
        <v>0</v>
      </c>
      <c r="V15" s="48">
        <f t="shared" si="13"/>
        <v>0</v>
      </c>
      <c r="W15" s="48">
        <f t="shared" si="14"/>
        <v>0</v>
      </c>
      <c r="X15" s="48">
        <f t="shared" si="15"/>
        <v>0</v>
      </c>
      <c r="Y15" s="48">
        <f t="shared" si="16"/>
        <v>0</v>
      </c>
      <c r="Z15" s="48">
        <f t="shared" si="17"/>
        <v>0</v>
      </c>
      <c r="AA15" s="48">
        <f t="shared" si="18"/>
        <v>0</v>
      </c>
      <c r="AB15" s="48">
        <f t="shared" si="19"/>
        <v>0</v>
      </c>
      <c r="AC15" s="48">
        <f t="shared" ref="AC15:AC84" si="23">IF($G15="PROJECTS",$H15,0)</f>
        <v>0</v>
      </c>
      <c r="AD15" s="48">
        <f t="shared" si="20"/>
        <v>0</v>
      </c>
      <c r="AE15" s="48">
        <f t="shared" si="6"/>
        <v>0</v>
      </c>
      <c r="AF15" s="48">
        <f t="shared" si="21"/>
        <v>0</v>
      </c>
      <c r="AG15" s="50">
        <f t="shared" ref="AG15:AG21" si="24">J15-(SUM(M15:AD15))</f>
        <v>0</v>
      </c>
    </row>
    <row r="16" spans="1:33" s="44" customFormat="1" x14ac:dyDescent="0.3">
      <c r="A16" s="45">
        <v>45458</v>
      </c>
      <c r="B16" s="46">
        <v>7</v>
      </c>
      <c r="C16" s="46" t="s">
        <v>103</v>
      </c>
      <c r="D16" s="47"/>
      <c r="E16" s="46"/>
      <c r="F16" s="46" t="s">
        <v>109</v>
      </c>
      <c r="G16" s="46" t="s">
        <v>105</v>
      </c>
      <c r="H16" s="41">
        <f>20.83+12.5</f>
        <v>33.33</v>
      </c>
      <c r="I16" s="41"/>
      <c r="J16" s="41">
        <f t="shared" si="0"/>
        <v>33.33</v>
      </c>
      <c r="K16" s="41"/>
      <c r="L16" s="41"/>
      <c r="M16" s="48">
        <f t="shared" si="1"/>
        <v>0</v>
      </c>
      <c r="N16" s="48">
        <f t="shared" si="2"/>
        <v>33.33</v>
      </c>
      <c r="O16" s="49">
        <f t="shared" si="3"/>
        <v>0</v>
      </c>
      <c r="P16" s="48">
        <f t="shared" si="8"/>
        <v>0</v>
      </c>
      <c r="Q16" s="48">
        <f t="shared" si="22"/>
        <v>0</v>
      </c>
      <c r="R16" s="48">
        <f t="shared" si="9"/>
        <v>0</v>
      </c>
      <c r="S16" s="48">
        <f t="shared" si="10"/>
        <v>0</v>
      </c>
      <c r="T16" s="48">
        <f t="shared" si="11"/>
        <v>0</v>
      </c>
      <c r="U16" s="48">
        <f t="shared" si="12"/>
        <v>0</v>
      </c>
      <c r="V16" s="48">
        <f t="shared" si="13"/>
        <v>0</v>
      </c>
      <c r="W16" s="48">
        <f t="shared" si="14"/>
        <v>0</v>
      </c>
      <c r="X16" s="48">
        <f t="shared" si="15"/>
        <v>0</v>
      </c>
      <c r="Y16" s="48">
        <f t="shared" si="16"/>
        <v>0</v>
      </c>
      <c r="Z16" s="48">
        <f t="shared" si="17"/>
        <v>0</v>
      </c>
      <c r="AA16" s="48">
        <f t="shared" si="18"/>
        <v>0</v>
      </c>
      <c r="AB16" s="48">
        <f t="shared" si="19"/>
        <v>0</v>
      </c>
      <c r="AC16" s="48">
        <f t="shared" si="23"/>
        <v>0</v>
      </c>
      <c r="AD16" s="48">
        <f t="shared" si="20"/>
        <v>0</v>
      </c>
      <c r="AE16" s="48">
        <f t="shared" si="6"/>
        <v>0</v>
      </c>
      <c r="AF16" s="48">
        <f t="shared" si="21"/>
        <v>0</v>
      </c>
      <c r="AG16" s="50">
        <f t="shared" si="24"/>
        <v>0</v>
      </c>
    </row>
    <row r="17" spans="1:33" s="44" customFormat="1" x14ac:dyDescent="0.3">
      <c r="A17" s="45">
        <v>45458</v>
      </c>
      <c r="B17" s="46">
        <v>7</v>
      </c>
      <c r="C17" s="46" t="s">
        <v>110</v>
      </c>
      <c r="D17" s="47" t="s">
        <v>139</v>
      </c>
      <c r="E17" s="46" t="s">
        <v>111</v>
      </c>
      <c r="F17" s="46" t="s">
        <v>165</v>
      </c>
      <c r="G17" s="46" t="s">
        <v>112</v>
      </c>
      <c r="H17" s="41">
        <v>10.3</v>
      </c>
      <c r="I17" s="41">
        <v>2.06</v>
      </c>
      <c r="J17" s="41">
        <f t="shared" si="0"/>
        <v>12.360000000000001</v>
      </c>
      <c r="K17" s="41"/>
      <c r="L17" s="41"/>
      <c r="M17" s="48">
        <f t="shared" si="1"/>
        <v>0</v>
      </c>
      <c r="N17" s="48">
        <f t="shared" si="2"/>
        <v>0</v>
      </c>
      <c r="O17" s="49">
        <f t="shared" si="3"/>
        <v>2.06</v>
      </c>
      <c r="P17" s="48">
        <f t="shared" si="8"/>
        <v>0</v>
      </c>
      <c r="Q17" s="48">
        <f t="shared" si="22"/>
        <v>0</v>
      </c>
      <c r="R17" s="48">
        <f t="shared" si="9"/>
        <v>10.3</v>
      </c>
      <c r="S17" s="48">
        <f t="shared" si="10"/>
        <v>0</v>
      </c>
      <c r="T17" s="48">
        <f t="shared" si="11"/>
        <v>0</v>
      </c>
      <c r="U17" s="48">
        <f t="shared" si="12"/>
        <v>0</v>
      </c>
      <c r="V17" s="48">
        <f t="shared" si="13"/>
        <v>0</v>
      </c>
      <c r="W17" s="48">
        <f t="shared" si="14"/>
        <v>0</v>
      </c>
      <c r="X17" s="48">
        <f t="shared" si="15"/>
        <v>0</v>
      </c>
      <c r="Y17" s="48">
        <f t="shared" si="16"/>
        <v>0</v>
      </c>
      <c r="Z17" s="48">
        <f t="shared" si="17"/>
        <v>0</v>
      </c>
      <c r="AA17" s="48">
        <f t="shared" si="18"/>
        <v>0</v>
      </c>
      <c r="AB17" s="48">
        <f t="shared" si="19"/>
        <v>0</v>
      </c>
      <c r="AC17" s="48">
        <f t="shared" si="23"/>
        <v>0</v>
      </c>
      <c r="AD17" s="48">
        <f t="shared" si="20"/>
        <v>0</v>
      </c>
      <c r="AE17" s="48">
        <f t="shared" si="6"/>
        <v>0</v>
      </c>
      <c r="AF17" s="48">
        <f t="shared" si="21"/>
        <v>0</v>
      </c>
      <c r="AG17" s="50">
        <f t="shared" si="24"/>
        <v>0</v>
      </c>
    </row>
    <row r="18" spans="1:33" s="44" customFormat="1" x14ac:dyDescent="0.3">
      <c r="A18" s="45">
        <v>45458</v>
      </c>
      <c r="B18" s="46">
        <v>1</v>
      </c>
      <c r="C18" s="46" t="s">
        <v>161</v>
      </c>
      <c r="D18" s="47" t="s">
        <v>162</v>
      </c>
      <c r="E18" s="46" t="s">
        <v>146</v>
      </c>
      <c r="F18" s="46" t="s">
        <v>145</v>
      </c>
      <c r="G18" s="46" t="s">
        <v>112</v>
      </c>
      <c r="H18" s="41">
        <v>4.57</v>
      </c>
      <c r="I18" s="41">
        <v>0.92</v>
      </c>
      <c r="J18" s="41">
        <f t="shared" si="0"/>
        <v>5.49</v>
      </c>
      <c r="K18" s="41">
        <f>SUM(J15:J18)</f>
        <v>383.77</v>
      </c>
      <c r="L18" s="51"/>
      <c r="M18" s="48">
        <f t="shared" si="1"/>
        <v>0</v>
      </c>
      <c r="N18" s="48">
        <f t="shared" si="2"/>
        <v>0</v>
      </c>
      <c r="O18" s="49">
        <f t="shared" si="3"/>
        <v>0.92</v>
      </c>
      <c r="P18" s="48">
        <f t="shared" si="8"/>
        <v>0</v>
      </c>
      <c r="Q18" s="48">
        <f t="shared" si="22"/>
        <v>0</v>
      </c>
      <c r="R18" s="48">
        <f t="shared" si="9"/>
        <v>4.57</v>
      </c>
      <c r="S18" s="48">
        <f t="shared" si="10"/>
        <v>0</v>
      </c>
      <c r="T18" s="48">
        <f t="shared" si="11"/>
        <v>0</v>
      </c>
      <c r="U18" s="48">
        <f t="shared" si="12"/>
        <v>0</v>
      </c>
      <c r="V18" s="48">
        <f t="shared" si="13"/>
        <v>0</v>
      </c>
      <c r="W18" s="48">
        <f t="shared" si="14"/>
        <v>0</v>
      </c>
      <c r="X18" s="48">
        <f t="shared" si="15"/>
        <v>0</v>
      </c>
      <c r="Y18" s="48">
        <f t="shared" si="16"/>
        <v>0</v>
      </c>
      <c r="Z18" s="48">
        <f t="shared" si="17"/>
        <v>0</v>
      </c>
      <c r="AA18" s="48">
        <f t="shared" si="18"/>
        <v>0</v>
      </c>
      <c r="AB18" s="48">
        <f t="shared" si="19"/>
        <v>0</v>
      </c>
      <c r="AC18" s="48">
        <f t="shared" si="23"/>
        <v>0</v>
      </c>
      <c r="AD18" s="48">
        <f t="shared" si="20"/>
        <v>0</v>
      </c>
      <c r="AE18" s="48">
        <f t="shared" si="6"/>
        <v>0</v>
      </c>
      <c r="AF18" s="48">
        <f t="shared" si="21"/>
        <v>0</v>
      </c>
      <c r="AG18" s="50">
        <f>J18-(SUM(M18:AF18))</f>
        <v>0</v>
      </c>
    </row>
    <row r="19" spans="1:33" s="44" customFormat="1" x14ac:dyDescent="0.3">
      <c r="A19" s="45">
        <v>45458</v>
      </c>
      <c r="B19" s="46">
        <v>8</v>
      </c>
      <c r="C19" s="46" t="s">
        <v>15</v>
      </c>
      <c r="D19" s="47"/>
      <c r="E19" s="46"/>
      <c r="F19" s="46" t="s">
        <v>106</v>
      </c>
      <c r="G19" s="46" t="s">
        <v>104</v>
      </c>
      <c r="H19" s="41">
        <v>221.6</v>
      </c>
      <c r="I19" s="41"/>
      <c r="J19" s="41">
        <f t="shared" si="0"/>
        <v>221.6</v>
      </c>
      <c r="K19" s="41">
        <f>J19</f>
        <v>221.6</v>
      </c>
      <c r="L19" s="41"/>
      <c r="M19" s="48">
        <f t="shared" si="1"/>
        <v>221.6</v>
      </c>
      <c r="N19" s="48">
        <f t="shared" si="2"/>
        <v>0</v>
      </c>
      <c r="O19" s="49">
        <f t="shared" si="3"/>
        <v>0</v>
      </c>
      <c r="P19" s="48">
        <f>IF($G19="EQUIPMENT",$H19,0)</f>
        <v>0</v>
      </c>
      <c r="Q19" s="48">
        <f>IF($G19="DEFIB",$H19,0)</f>
        <v>0</v>
      </c>
      <c r="R19" s="48">
        <f>IF($G19="STATIONERY",$H19,0)</f>
        <v>0</v>
      </c>
      <c r="S19" s="48">
        <f>IF($G19="PUBLICITY",$H19,0)</f>
        <v>0</v>
      </c>
      <c r="T19" s="48">
        <f>IF($G19="AFFILIATION",$H19,0)</f>
        <v>0</v>
      </c>
      <c r="U19" s="48">
        <f>IF($G19="INSURANCE",$H19,0)</f>
        <v>0</v>
      </c>
      <c r="V19" s="48">
        <f>IF($G19="S137",$H19,0)</f>
        <v>0</v>
      </c>
      <c r="W19" s="48">
        <f>IF($G19="TRAINING",$H19,0)</f>
        <v>0</v>
      </c>
      <c r="X19" s="48">
        <f>IF($G19="ESTATE",$H19,0)</f>
        <v>0</v>
      </c>
      <c r="Y19" s="48">
        <f>IF($G19="WALK",$H19,0)</f>
        <v>0</v>
      </c>
      <c r="Z19" s="48">
        <f>IF($G19="CHAIR",$H19,0)</f>
        <v>0</v>
      </c>
      <c r="AA19" s="48">
        <f>IF($G19="ELECTION",$H19,0)</f>
        <v>0</v>
      </c>
      <c r="AB19" s="48">
        <f>IF($G19="SIGNS",$H19,0)</f>
        <v>0</v>
      </c>
      <c r="AC19" s="48">
        <f>IF($G19="PROJECTS",$H19,0)</f>
        <v>0</v>
      </c>
      <c r="AD19" s="48">
        <f>IF($G19="AUDIT",$H19,0)</f>
        <v>0</v>
      </c>
      <c r="AE19" s="48">
        <f t="shared" si="6"/>
        <v>0</v>
      </c>
      <c r="AF19" s="48">
        <f>IF($G19="BANK",$H19,0)</f>
        <v>0</v>
      </c>
      <c r="AG19" s="50">
        <f>J19-(SUM(M19:AD19))</f>
        <v>0</v>
      </c>
    </row>
    <row r="20" spans="1:33" s="44" customFormat="1" x14ac:dyDescent="0.3">
      <c r="A20" s="45">
        <v>45427</v>
      </c>
      <c r="B20" s="46">
        <v>6</v>
      </c>
      <c r="C20" s="46" t="s">
        <v>141</v>
      </c>
      <c r="D20" s="47">
        <v>477496</v>
      </c>
      <c r="E20" s="46" t="s">
        <v>142</v>
      </c>
      <c r="F20" s="46" t="s">
        <v>140</v>
      </c>
      <c r="G20" s="46" t="s">
        <v>107</v>
      </c>
      <c r="H20" s="41">
        <f>81.39/1.2</f>
        <v>67.825000000000003</v>
      </c>
      <c r="I20" s="41">
        <f>81.39-67.83</f>
        <v>13.560000000000002</v>
      </c>
      <c r="J20" s="41">
        <f t="shared" si="0"/>
        <v>81.385000000000005</v>
      </c>
      <c r="K20" s="41">
        <v>81.39</v>
      </c>
      <c r="L20" s="41"/>
      <c r="M20" s="48">
        <f t="shared" si="1"/>
        <v>0</v>
      </c>
      <c r="N20" s="48">
        <f t="shared" si="2"/>
        <v>0</v>
      </c>
      <c r="O20" s="49">
        <f t="shared" si="3"/>
        <v>13.560000000000002</v>
      </c>
      <c r="P20" s="48">
        <f t="shared" si="8"/>
        <v>0</v>
      </c>
      <c r="Q20" s="48">
        <f t="shared" si="22"/>
        <v>0</v>
      </c>
      <c r="R20" s="48">
        <f t="shared" si="9"/>
        <v>0</v>
      </c>
      <c r="S20" s="48">
        <f t="shared" si="10"/>
        <v>0</v>
      </c>
      <c r="T20" s="48">
        <f t="shared" si="11"/>
        <v>0</v>
      </c>
      <c r="U20" s="48">
        <f t="shared" si="12"/>
        <v>0</v>
      </c>
      <c r="V20" s="48">
        <f t="shared" si="13"/>
        <v>0</v>
      </c>
      <c r="W20" s="48">
        <f t="shared" si="14"/>
        <v>0</v>
      </c>
      <c r="X20" s="48">
        <f t="shared" si="15"/>
        <v>67.825000000000003</v>
      </c>
      <c r="Y20" s="48">
        <f t="shared" si="16"/>
        <v>0</v>
      </c>
      <c r="Z20" s="48">
        <f t="shared" si="17"/>
        <v>0</v>
      </c>
      <c r="AA20" s="48">
        <f t="shared" si="18"/>
        <v>0</v>
      </c>
      <c r="AB20" s="48">
        <f t="shared" si="19"/>
        <v>0</v>
      </c>
      <c r="AC20" s="48">
        <f t="shared" si="23"/>
        <v>0</v>
      </c>
      <c r="AD20" s="48">
        <f t="shared" si="20"/>
        <v>0</v>
      </c>
      <c r="AE20" s="48">
        <f t="shared" si="6"/>
        <v>0</v>
      </c>
      <c r="AF20" s="48">
        <f t="shared" si="21"/>
        <v>0</v>
      </c>
      <c r="AG20" s="50">
        <f t="shared" si="24"/>
        <v>0</v>
      </c>
    </row>
    <row r="21" spans="1:33" s="44" customFormat="1" x14ac:dyDescent="0.3">
      <c r="A21" s="45">
        <v>45427</v>
      </c>
      <c r="B21" s="46">
        <v>9</v>
      </c>
      <c r="C21" s="46" t="s">
        <v>143</v>
      </c>
      <c r="D21" s="47">
        <v>532363362</v>
      </c>
      <c r="E21" s="46"/>
      <c r="F21" s="46" t="s">
        <v>108</v>
      </c>
      <c r="G21" s="46" t="s">
        <v>108</v>
      </c>
      <c r="H21" s="41">
        <v>300</v>
      </c>
      <c r="I21" s="41"/>
      <c r="J21" s="41">
        <f t="shared" si="0"/>
        <v>300</v>
      </c>
      <c r="K21" s="41">
        <v>300</v>
      </c>
      <c r="L21" s="41"/>
      <c r="M21" s="48">
        <f t="shared" si="1"/>
        <v>0</v>
      </c>
      <c r="N21" s="48">
        <f t="shared" si="2"/>
        <v>0</v>
      </c>
      <c r="O21" s="49">
        <f t="shared" si="3"/>
        <v>0</v>
      </c>
      <c r="P21" s="48">
        <f t="shared" si="8"/>
        <v>0</v>
      </c>
      <c r="Q21" s="48">
        <f t="shared" si="22"/>
        <v>0</v>
      </c>
      <c r="R21" s="48">
        <f t="shared" si="9"/>
        <v>0</v>
      </c>
      <c r="S21" s="48">
        <f t="shared" si="10"/>
        <v>0</v>
      </c>
      <c r="T21" s="48">
        <f t="shared" si="11"/>
        <v>0</v>
      </c>
      <c r="U21" s="48">
        <f t="shared" si="12"/>
        <v>300</v>
      </c>
      <c r="V21" s="48">
        <f t="shared" si="13"/>
        <v>0</v>
      </c>
      <c r="W21" s="48">
        <f t="shared" si="14"/>
        <v>0</v>
      </c>
      <c r="X21" s="48">
        <f t="shared" si="15"/>
        <v>0</v>
      </c>
      <c r="Y21" s="48">
        <f t="shared" si="16"/>
        <v>0</v>
      </c>
      <c r="Z21" s="48">
        <f t="shared" si="17"/>
        <v>0</v>
      </c>
      <c r="AA21" s="48">
        <f t="shared" si="18"/>
        <v>0</v>
      </c>
      <c r="AB21" s="48">
        <f t="shared" si="19"/>
        <v>0</v>
      </c>
      <c r="AC21" s="48">
        <f t="shared" si="23"/>
        <v>0</v>
      </c>
      <c r="AD21" s="48">
        <f t="shared" si="20"/>
        <v>0</v>
      </c>
      <c r="AE21" s="48">
        <f t="shared" si="6"/>
        <v>0</v>
      </c>
      <c r="AF21" s="48">
        <f t="shared" si="21"/>
        <v>0</v>
      </c>
      <c r="AG21" s="50">
        <f t="shared" si="24"/>
        <v>0</v>
      </c>
    </row>
    <row r="22" spans="1:33" s="44" customFormat="1" x14ac:dyDescent="0.3">
      <c r="A22" s="45">
        <v>45483</v>
      </c>
      <c r="B22" s="46">
        <v>10</v>
      </c>
      <c r="C22" s="46" t="s">
        <v>103</v>
      </c>
      <c r="D22" s="47"/>
      <c r="E22" s="46"/>
      <c r="F22" s="46" t="s">
        <v>168</v>
      </c>
      <c r="G22" s="46" t="s">
        <v>104</v>
      </c>
      <c r="H22" s="41">
        <v>332.59</v>
      </c>
      <c r="I22" s="41"/>
      <c r="J22" s="41">
        <f t="shared" si="0"/>
        <v>332.59</v>
      </c>
      <c r="K22" s="41"/>
      <c r="L22" s="41"/>
      <c r="M22" s="48">
        <f t="shared" si="1"/>
        <v>332.59</v>
      </c>
      <c r="N22" s="48">
        <f t="shared" si="2"/>
        <v>0</v>
      </c>
      <c r="O22" s="49">
        <f t="shared" si="3"/>
        <v>0</v>
      </c>
      <c r="P22" s="48">
        <f t="shared" si="8"/>
        <v>0</v>
      </c>
      <c r="Q22" s="48">
        <f t="shared" si="22"/>
        <v>0</v>
      </c>
      <c r="R22" s="48">
        <f t="shared" si="9"/>
        <v>0</v>
      </c>
      <c r="S22" s="48">
        <f t="shared" si="10"/>
        <v>0</v>
      </c>
      <c r="T22" s="48">
        <f t="shared" si="11"/>
        <v>0</v>
      </c>
      <c r="U22" s="48">
        <f t="shared" si="12"/>
        <v>0</v>
      </c>
      <c r="V22" s="48">
        <f t="shared" si="13"/>
        <v>0</v>
      </c>
      <c r="W22" s="48">
        <f t="shared" si="14"/>
        <v>0</v>
      </c>
      <c r="X22" s="48">
        <f t="shared" si="15"/>
        <v>0</v>
      </c>
      <c r="Y22" s="48">
        <f t="shared" si="16"/>
        <v>0</v>
      </c>
      <c r="Z22" s="48">
        <f t="shared" si="17"/>
        <v>0</v>
      </c>
      <c r="AA22" s="48">
        <f t="shared" si="18"/>
        <v>0</v>
      </c>
      <c r="AB22" s="48">
        <f t="shared" si="19"/>
        <v>0</v>
      </c>
      <c r="AC22" s="48">
        <f t="shared" si="23"/>
        <v>0</v>
      </c>
      <c r="AD22" s="48">
        <f t="shared" si="20"/>
        <v>0</v>
      </c>
      <c r="AE22" s="48">
        <f t="shared" si="6"/>
        <v>0</v>
      </c>
      <c r="AF22" s="48">
        <f t="shared" si="21"/>
        <v>0</v>
      </c>
      <c r="AG22" s="50">
        <f>J22-(SUM(M22:AD22))</f>
        <v>0</v>
      </c>
    </row>
    <row r="23" spans="1:33" s="44" customFormat="1" x14ac:dyDescent="0.3">
      <c r="A23" s="45">
        <v>45483</v>
      </c>
      <c r="B23" s="46">
        <v>10</v>
      </c>
      <c r="C23" s="46" t="s">
        <v>103</v>
      </c>
      <c r="D23" s="47"/>
      <c r="E23" s="46"/>
      <c r="F23" s="46" t="s">
        <v>168</v>
      </c>
      <c r="G23" s="46" t="s">
        <v>105</v>
      </c>
      <c r="H23" s="41">
        <f>20.83+12.5</f>
        <v>33.33</v>
      </c>
      <c r="I23" s="41"/>
      <c r="J23" s="41">
        <f t="shared" si="0"/>
        <v>33.33</v>
      </c>
      <c r="K23" s="41"/>
      <c r="L23" s="41"/>
      <c r="M23" s="48">
        <f t="shared" si="1"/>
        <v>0</v>
      </c>
      <c r="N23" s="48">
        <f t="shared" si="2"/>
        <v>33.33</v>
      </c>
      <c r="O23" s="49">
        <f t="shared" si="3"/>
        <v>0</v>
      </c>
      <c r="P23" s="48">
        <f t="shared" si="8"/>
        <v>0</v>
      </c>
      <c r="Q23" s="48">
        <f t="shared" si="22"/>
        <v>0</v>
      </c>
      <c r="R23" s="48">
        <f t="shared" si="9"/>
        <v>0</v>
      </c>
      <c r="S23" s="48">
        <f t="shared" si="10"/>
        <v>0</v>
      </c>
      <c r="T23" s="48">
        <f t="shared" si="11"/>
        <v>0</v>
      </c>
      <c r="U23" s="48">
        <f t="shared" si="12"/>
        <v>0</v>
      </c>
      <c r="V23" s="48">
        <f t="shared" si="13"/>
        <v>0</v>
      </c>
      <c r="W23" s="48">
        <f t="shared" si="14"/>
        <v>0</v>
      </c>
      <c r="X23" s="48">
        <f t="shared" si="15"/>
        <v>0</v>
      </c>
      <c r="Y23" s="48">
        <f t="shared" si="16"/>
        <v>0</v>
      </c>
      <c r="Z23" s="48">
        <f t="shared" si="17"/>
        <v>0</v>
      </c>
      <c r="AA23" s="48">
        <f t="shared" si="18"/>
        <v>0</v>
      </c>
      <c r="AB23" s="48">
        <f t="shared" si="19"/>
        <v>0</v>
      </c>
      <c r="AC23" s="48">
        <f t="shared" si="23"/>
        <v>0</v>
      </c>
      <c r="AD23" s="48">
        <f t="shared" si="20"/>
        <v>0</v>
      </c>
      <c r="AE23" s="48">
        <f t="shared" si="6"/>
        <v>0</v>
      </c>
      <c r="AF23" s="48">
        <f t="shared" si="21"/>
        <v>0</v>
      </c>
      <c r="AG23" s="50">
        <f>J23-(SUM(M23:AD23))</f>
        <v>0</v>
      </c>
    </row>
    <row r="24" spans="1:33" s="44" customFormat="1" x14ac:dyDescent="0.3">
      <c r="A24" s="45">
        <v>45483</v>
      </c>
      <c r="B24" s="46">
        <v>10</v>
      </c>
      <c r="C24" s="46" t="s">
        <v>163</v>
      </c>
      <c r="D24" s="47" t="s">
        <v>164</v>
      </c>
      <c r="E24" s="46" t="s">
        <v>146</v>
      </c>
      <c r="F24" s="46" t="s">
        <v>145</v>
      </c>
      <c r="G24" s="46" t="s">
        <v>112</v>
      </c>
      <c r="H24" s="41">
        <v>4.57</v>
      </c>
      <c r="I24" s="41">
        <v>0.92</v>
      </c>
      <c r="J24" s="41">
        <f t="shared" si="0"/>
        <v>5.49</v>
      </c>
      <c r="K24" s="41"/>
      <c r="L24" s="51"/>
      <c r="M24" s="48">
        <f t="shared" si="1"/>
        <v>0</v>
      </c>
      <c r="N24" s="48">
        <f t="shared" si="2"/>
        <v>0</v>
      </c>
      <c r="O24" s="49">
        <f t="shared" si="3"/>
        <v>0.92</v>
      </c>
      <c r="P24" s="48">
        <f t="shared" si="8"/>
        <v>0</v>
      </c>
      <c r="Q24" s="48">
        <f t="shared" si="22"/>
        <v>0</v>
      </c>
      <c r="R24" s="48">
        <f t="shared" si="9"/>
        <v>4.57</v>
      </c>
      <c r="S24" s="48">
        <f t="shared" si="10"/>
        <v>0</v>
      </c>
      <c r="T24" s="48">
        <f t="shared" si="11"/>
        <v>0</v>
      </c>
      <c r="U24" s="48">
        <f t="shared" si="12"/>
        <v>0</v>
      </c>
      <c r="V24" s="48">
        <f t="shared" si="13"/>
        <v>0</v>
      </c>
      <c r="W24" s="48">
        <f t="shared" si="14"/>
        <v>0</v>
      </c>
      <c r="X24" s="48">
        <f t="shared" si="15"/>
        <v>0</v>
      </c>
      <c r="Y24" s="48">
        <f t="shared" si="16"/>
        <v>0</v>
      </c>
      <c r="Z24" s="48">
        <f t="shared" si="17"/>
        <v>0</v>
      </c>
      <c r="AA24" s="48">
        <f t="shared" si="18"/>
        <v>0</v>
      </c>
      <c r="AB24" s="48">
        <f t="shared" si="19"/>
        <v>0</v>
      </c>
      <c r="AC24" s="48">
        <f t="shared" si="23"/>
        <v>0</v>
      </c>
      <c r="AD24" s="48">
        <f t="shared" si="20"/>
        <v>0</v>
      </c>
      <c r="AE24" s="48">
        <f t="shared" si="6"/>
        <v>0</v>
      </c>
      <c r="AF24" s="48">
        <f t="shared" si="21"/>
        <v>0</v>
      </c>
      <c r="AG24" s="50">
        <f>J24-(SUM(M24:AF24))</f>
        <v>0</v>
      </c>
    </row>
    <row r="25" spans="1:33" s="44" customFormat="1" x14ac:dyDescent="0.3">
      <c r="A25" s="45">
        <v>45483</v>
      </c>
      <c r="B25" s="46">
        <v>10</v>
      </c>
      <c r="C25" s="46" t="s">
        <v>110</v>
      </c>
      <c r="D25" s="47" t="s">
        <v>166</v>
      </c>
      <c r="E25" s="46" t="s">
        <v>111</v>
      </c>
      <c r="F25" s="46" t="s">
        <v>113</v>
      </c>
      <c r="G25" s="46" t="s">
        <v>112</v>
      </c>
      <c r="H25" s="41">
        <v>10.3</v>
      </c>
      <c r="I25" s="41">
        <v>2.06</v>
      </c>
      <c r="J25" s="41">
        <f t="shared" si="0"/>
        <v>12.360000000000001</v>
      </c>
      <c r="K25" s="41"/>
      <c r="L25" s="41"/>
      <c r="M25" s="48">
        <f t="shared" si="1"/>
        <v>0</v>
      </c>
      <c r="N25" s="48">
        <f t="shared" si="2"/>
        <v>0</v>
      </c>
      <c r="O25" s="49">
        <f t="shared" si="3"/>
        <v>2.06</v>
      </c>
      <c r="P25" s="48">
        <f t="shared" si="8"/>
        <v>0</v>
      </c>
      <c r="Q25" s="48">
        <f t="shared" si="22"/>
        <v>0</v>
      </c>
      <c r="R25" s="48">
        <f t="shared" si="9"/>
        <v>10.3</v>
      </c>
      <c r="S25" s="48">
        <f t="shared" si="10"/>
        <v>0</v>
      </c>
      <c r="T25" s="48">
        <f t="shared" si="11"/>
        <v>0</v>
      </c>
      <c r="U25" s="48">
        <f t="shared" si="12"/>
        <v>0</v>
      </c>
      <c r="V25" s="48">
        <f t="shared" si="13"/>
        <v>0</v>
      </c>
      <c r="W25" s="48">
        <f t="shared" si="14"/>
        <v>0</v>
      </c>
      <c r="X25" s="48">
        <f t="shared" si="15"/>
        <v>0</v>
      </c>
      <c r="Y25" s="48">
        <f t="shared" si="16"/>
        <v>0</v>
      </c>
      <c r="Z25" s="48">
        <f t="shared" si="17"/>
        <v>0</v>
      </c>
      <c r="AA25" s="48">
        <f t="shared" si="18"/>
        <v>0</v>
      </c>
      <c r="AB25" s="48">
        <f t="shared" si="19"/>
        <v>0</v>
      </c>
      <c r="AC25" s="48">
        <f t="shared" si="23"/>
        <v>0</v>
      </c>
      <c r="AD25" s="48">
        <f t="shared" si="20"/>
        <v>0</v>
      </c>
      <c r="AE25" s="48">
        <f t="shared" si="6"/>
        <v>0</v>
      </c>
      <c r="AF25" s="48">
        <f t="shared" si="21"/>
        <v>0</v>
      </c>
      <c r="AG25" s="50">
        <f t="shared" ref="AG25:AG30" si="25">J25-(SUM(M25:AD25))</f>
        <v>0</v>
      </c>
    </row>
    <row r="26" spans="1:33" s="44" customFormat="1" x14ac:dyDescent="0.3">
      <c r="A26" s="45">
        <v>45483</v>
      </c>
      <c r="B26" s="46">
        <v>10</v>
      </c>
      <c r="C26" s="46" t="s">
        <v>159</v>
      </c>
      <c r="D26" s="47"/>
      <c r="E26" s="46"/>
      <c r="F26" s="46" t="s">
        <v>160</v>
      </c>
      <c r="G26" s="46" t="s">
        <v>102</v>
      </c>
      <c r="H26" s="41">
        <v>40</v>
      </c>
      <c r="I26" s="41"/>
      <c r="J26" s="41">
        <f t="shared" si="0"/>
        <v>40</v>
      </c>
      <c r="K26" s="41">
        <f>SUM(J22:J26)</f>
        <v>423.77</v>
      </c>
      <c r="L26" s="41"/>
      <c r="M26" s="48">
        <f t="shared" si="1"/>
        <v>0</v>
      </c>
      <c r="N26" s="48"/>
      <c r="O26" s="49"/>
      <c r="P26" s="48">
        <f t="shared" si="8"/>
        <v>0</v>
      </c>
      <c r="Q26" s="48">
        <f t="shared" si="22"/>
        <v>0</v>
      </c>
      <c r="R26" s="48">
        <f t="shared" si="9"/>
        <v>0</v>
      </c>
      <c r="S26" s="48">
        <f t="shared" si="10"/>
        <v>0</v>
      </c>
      <c r="T26" s="48">
        <f t="shared" si="11"/>
        <v>40</v>
      </c>
      <c r="U26" s="48">
        <f t="shared" si="12"/>
        <v>0</v>
      </c>
      <c r="V26" s="48">
        <f t="shared" si="13"/>
        <v>0</v>
      </c>
      <c r="W26" s="48">
        <f t="shared" si="14"/>
        <v>0</v>
      </c>
      <c r="X26" s="48">
        <f t="shared" si="15"/>
        <v>0</v>
      </c>
      <c r="Y26" s="48">
        <f t="shared" si="16"/>
        <v>0</v>
      </c>
      <c r="Z26" s="48">
        <f t="shared" si="17"/>
        <v>0</v>
      </c>
      <c r="AA26" s="48">
        <f t="shared" si="18"/>
        <v>0</v>
      </c>
      <c r="AB26" s="48">
        <f t="shared" si="19"/>
        <v>0</v>
      </c>
      <c r="AC26" s="48">
        <f t="shared" si="23"/>
        <v>0</v>
      </c>
      <c r="AD26" s="48">
        <f t="shared" si="20"/>
        <v>0</v>
      </c>
      <c r="AE26" s="48">
        <f t="shared" si="6"/>
        <v>0</v>
      </c>
      <c r="AF26" s="48">
        <f t="shared" si="21"/>
        <v>0</v>
      </c>
      <c r="AG26" s="50">
        <f t="shared" si="25"/>
        <v>0</v>
      </c>
    </row>
    <row r="27" spans="1:33" s="44" customFormat="1" x14ac:dyDescent="0.3">
      <c r="A27" s="45">
        <v>45483</v>
      </c>
      <c r="B27" s="46">
        <v>11</v>
      </c>
      <c r="C27" s="46" t="s">
        <v>15</v>
      </c>
      <c r="D27" s="47"/>
      <c r="E27" s="46"/>
      <c r="F27" s="46" t="s">
        <v>106</v>
      </c>
      <c r="G27" s="46" t="s">
        <v>104</v>
      </c>
      <c r="H27" s="41">
        <v>221.6</v>
      </c>
      <c r="I27" s="41"/>
      <c r="J27" s="41">
        <f t="shared" si="0"/>
        <v>221.6</v>
      </c>
      <c r="K27" s="41">
        <v>221.6</v>
      </c>
      <c r="L27" s="41"/>
      <c r="M27" s="48">
        <f t="shared" si="1"/>
        <v>221.6</v>
      </c>
      <c r="N27" s="48">
        <f t="shared" ref="N27:N62" si="26">IF(G27="SUBSISTENCE",J27,0)</f>
        <v>0</v>
      </c>
      <c r="O27" s="49">
        <f t="shared" ref="O27:O43" si="27">I27</f>
        <v>0</v>
      </c>
      <c r="P27" s="48">
        <f t="shared" si="8"/>
        <v>0</v>
      </c>
      <c r="Q27" s="48">
        <f t="shared" si="22"/>
        <v>0</v>
      </c>
      <c r="R27" s="48">
        <f t="shared" si="9"/>
        <v>0</v>
      </c>
      <c r="S27" s="48">
        <f t="shared" si="10"/>
        <v>0</v>
      </c>
      <c r="T27" s="48">
        <f t="shared" si="11"/>
        <v>0</v>
      </c>
      <c r="U27" s="48">
        <f t="shared" si="12"/>
        <v>0</v>
      </c>
      <c r="V27" s="48">
        <f t="shared" si="13"/>
        <v>0</v>
      </c>
      <c r="W27" s="48">
        <f t="shared" si="14"/>
        <v>0</v>
      </c>
      <c r="X27" s="48">
        <f t="shared" si="15"/>
        <v>0</v>
      </c>
      <c r="Y27" s="48">
        <f t="shared" si="16"/>
        <v>0</v>
      </c>
      <c r="Z27" s="48">
        <f t="shared" si="17"/>
        <v>0</v>
      </c>
      <c r="AA27" s="48">
        <f t="shared" si="18"/>
        <v>0</v>
      </c>
      <c r="AB27" s="48">
        <f t="shared" si="19"/>
        <v>0</v>
      </c>
      <c r="AC27" s="48">
        <f t="shared" si="23"/>
        <v>0</v>
      </c>
      <c r="AD27" s="48">
        <f t="shared" si="20"/>
        <v>0</v>
      </c>
      <c r="AE27" s="48">
        <f t="shared" si="6"/>
        <v>0</v>
      </c>
      <c r="AF27" s="48">
        <f t="shared" si="21"/>
        <v>0</v>
      </c>
      <c r="AG27" s="50">
        <f t="shared" si="25"/>
        <v>0</v>
      </c>
    </row>
    <row r="28" spans="1:33" s="44" customFormat="1" x14ac:dyDescent="0.3">
      <c r="A28" s="45">
        <v>45459</v>
      </c>
      <c r="B28" s="46">
        <v>13</v>
      </c>
      <c r="C28" s="46" t="s">
        <v>138</v>
      </c>
      <c r="D28" s="47"/>
      <c r="E28" s="46"/>
      <c r="F28" s="46" t="s">
        <v>144</v>
      </c>
      <c r="G28" s="46" t="s">
        <v>107</v>
      </c>
      <c r="H28" s="41">
        <v>60</v>
      </c>
      <c r="I28" s="41"/>
      <c r="J28" s="41">
        <f t="shared" si="0"/>
        <v>60</v>
      </c>
      <c r="K28" s="41">
        <v>60</v>
      </c>
      <c r="L28" s="41"/>
      <c r="M28" s="48">
        <f t="shared" si="1"/>
        <v>0</v>
      </c>
      <c r="N28" s="48">
        <f t="shared" si="26"/>
        <v>0</v>
      </c>
      <c r="O28" s="49">
        <f t="shared" si="27"/>
        <v>0</v>
      </c>
      <c r="P28" s="48">
        <f t="shared" si="8"/>
        <v>0</v>
      </c>
      <c r="Q28" s="48">
        <f t="shared" si="22"/>
        <v>0</v>
      </c>
      <c r="R28" s="48">
        <f t="shared" si="9"/>
        <v>0</v>
      </c>
      <c r="S28" s="48">
        <f t="shared" si="10"/>
        <v>0</v>
      </c>
      <c r="T28" s="48">
        <f t="shared" si="11"/>
        <v>0</v>
      </c>
      <c r="U28" s="48">
        <f t="shared" si="12"/>
        <v>0</v>
      </c>
      <c r="V28" s="48">
        <f t="shared" si="13"/>
        <v>0</v>
      </c>
      <c r="W28" s="48">
        <f t="shared" si="14"/>
        <v>0</v>
      </c>
      <c r="X28" s="48">
        <f t="shared" si="15"/>
        <v>60</v>
      </c>
      <c r="Y28" s="48">
        <f t="shared" si="16"/>
        <v>0</v>
      </c>
      <c r="Z28" s="48">
        <f t="shared" si="17"/>
        <v>0</v>
      </c>
      <c r="AA28" s="48">
        <f t="shared" si="18"/>
        <v>0</v>
      </c>
      <c r="AB28" s="48">
        <f t="shared" si="19"/>
        <v>0</v>
      </c>
      <c r="AC28" s="48">
        <f t="shared" si="23"/>
        <v>0</v>
      </c>
      <c r="AD28" s="48">
        <f t="shared" si="20"/>
        <v>0</v>
      </c>
      <c r="AE28" s="48">
        <f t="shared" si="6"/>
        <v>0</v>
      </c>
      <c r="AF28" s="48">
        <f t="shared" si="21"/>
        <v>0</v>
      </c>
      <c r="AG28" s="50">
        <f t="shared" si="25"/>
        <v>0</v>
      </c>
    </row>
    <row r="29" spans="1:33" s="44" customFormat="1" x14ac:dyDescent="0.3">
      <c r="A29" s="45">
        <v>45518</v>
      </c>
      <c r="B29" s="46">
        <v>14</v>
      </c>
      <c r="C29" s="46" t="s">
        <v>103</v>
      </c>
      <c r="D29" s="47"/>
      <c r="E29" s="46"/>
      <c r="F29" s="46" t="s">
        <v>116</v>
      </c>
      <c r="G29" s="46" t="s">
        <v>104</v>
      </c>
      <c r="H29" s="41">
        <v>332.59</v>
      </c>
      <c r="I29" s="41"/>
      <c r="J29" s="41">
        <f t="shared" si="0"/>
        <v>332.59</v>
      </c>
      <c r="K29" s="41"/>
      <c r="L29" s="41"/>
      <c r="M29" s="48">
        <f t="shared" si="1"/>
        <v>332.59</v>
      </c>
      <c r="N29" s="48">
        <f t="shared" si="26"/>
        <v>0</v>
      </c>
      <c r="O29" s="49">
        <f t="shared" si="27"/>
        <v>0</v>
      </c>
      <c r="P29" s="48">
        <f t="shared" si="8"/>
        <v>0</v>
      </c>
      <c r="Q29" s="48">
        <f t="shared" si="22"/>
        <v>0</v>
      </c>
      <c r="R29" s="48">
        <f t="shared" si="9"/>
        <v>0</v>
      </c>
      <c r="S29" s="48">
        <f t="shared" si="10"/>
        <v>0</v>
      </c>
      <c r="T29" s="48">
        <f t="shared" si="11"/>
        <v>0</v>
      </c>
      <c r="U29" s="48">
        <f t="shared" si="12"/>
        <v>0</v>
      </c>
      <c r="V29" s="48">
        <f t="shared" si="13"/>
        <v>0</v>
      </c>
      <c r="W29" s="48">
        <f t="shared" si="14"/>
        <v>0</v>
      </c>
      <c r="X29" s="48">
        <f t="shared" si="15"/>
        <v>0</v>
      </c>
      <c r="Y29" s="48">
        <f t="shared" si="16"/>
        <v>0</v>
      </c>
      <c r="Z29" s="48">
        <f t="shared" si="17"/>
        <v>0</v>
      </c>
      <c r="AA29" s="48">
        <f t="shared" si="18"/>
        <v>0</v>
      </c>
      <c r="AB29" s="48">
        <f t="shared" si="19"/>
        <v>0</v>
      </c>
      <c r="AC29" s="48">
        <f t="shared" si="23"/>
        <v>0</v>
      </c>
      <c r="AD29" s="48">
        <f t="shared" si="20"/>
        <v>0</v>
      </c>
      <c r="AE29" s="48">
        <f t="shared" si="6"/>
        <v>0</v>
      </c>
      <c r="AF29" s="48">
        <f t="shared" si="21"/>
        <v>0</v>
      </c>
      <c r="AG29" s="50">
        <f t="shared" si="25"/>
        <v>0</v>
      </c>
    </row>
    <row r="30" spans="1:33" s="44" customFormat="1" x14ac:dyDescent="0.3">
      <c r="A30" s="45">
        <v>45518</v>
      </c>
      <c r="B30" s="46">
        <v>14</v>
      </c>
      <c r="C30" s="46" t="s">
        <v>103</v>
      </c>
      <c r="D30" s="47"/>
      <c r="E30" s="46"/>
      <c r="F30" s="46" t="s">
        <v>116</v>
      </c>
      <c r="G30" s="46" t="s">
        <v>105</v>
      </c>
      <c r="H30" s="41">
        <f>20.83+12.5</f>
        <v>33.33</v>
      </c>
      <c r="I30" s="41"/>
      <c r="J30" s="41">
        <f t="shared" si="0"/>
        <v>33.33</v>
      </c>
      <c r="K30" s="41"/>
      <c r="L30" s="41"/>
      <c r="M30" s="48">
        <f t="shared" si="1"/>
        <v>0</v>
      </c>
      <c r="N30" s="48">
        <f t="shared" si="26"/>
        <v>33.33</v>
      </c>
      <c r="O30" s="49">
        <f t="shared" si="27"/>
        <v>0</v>
      </c>
      <c r="P30" s="48">
        <f t="shared" si="8"/>
        <v>0</v>
      </c>
      <c r="Q30" s="48">
        <f t="shared" si="22"/>
        <v>0</v>
      </c>
      <c r="R30" s="48">
        <f t="shared" si="9"/>
        <v>0</v>
      </c>
      <c r="S30" s="48">
        <f t="shared" si="10"/>
        <v>0</v>
      </c>
      <c r="T30" s="48">
        <f t="shared" si="11"/>
        <v>0</v>
      </c>
      <c r="U30" s="48">
        <f t="shared" si="12"/>
        <v>0</v>
      </c>
      <c r="V30" s="48">
        <f t="shared" si="13"/>
        <v>0</v>
      </c>
      <c r="W30" s="48">
        <f t="shared" si="14"/>
        <v>0</v>
      </c>
      <c r="X30" s="48">
        <f t="shared" si="15"/>
        <v>0</v>
      </c>
      <c r="Y30" s="48">
        <f t="shared" si="16"/>
        <v>0</v>
      </c>
      <c r="Z30" s="48">
        <f t="shared" si="17"/>
        <v>0</v>
      </c>
      <c r="AA30" s="48">
        <f t="shared" si="18"/>
        <v>0</v>
      </c>
      <c r="AB30" s="48">
        <f t="shared" si="19"/>
        <v>0</v>
      </c>
      <c r="AC30" s="48">
        <f t="shared" si="23"/>
        <v>0</v>
      </c>
      <c r="AD30" s="48">
        <f t="shared" si="20"/>
        <v>0</v>
      </c>
      <c r="AE30" s="48">
        <f t="shared" si="6"/>
        <v>0</v>
      </c>
      <c r="AF30" s="48">
        <f t="shared" si="21"/>
        <v>0</v>
      </c>
      <c r="AG30" s="50">
        <f t="shared" si="25"/>
        <v>0</v>
      </c>
    </row>
    <row r="31" spans="1:33" s="44" customFormat="1" x14ac:dyDescent="0.3">
      <c r="A31" s="45">
        <v>45518</v>
      </c>
      <c r="B31" s="46">
        <v>14</v>
      </c>
      <c r="C31" s="46" t="s">
        <v>174</v>
      </c>
      <c r="D31" s="47" t="s">
        <v>171</v>
      </c>
      <c r="E31" s="46" t="s">
        <v>146</v>
      </c>
      <c r="F31" s="46" t="s">
        <v>145</v>
      </c>
      <c r="G31" s="46" t="s">
        <v>112</v>
      </c>
      <c r="H31" s="41">
        <v>4.57</v>
      </c>
      <c r="I31" s="41">
        <v>0.92</v>
      </c>
      <c r="J31" s="41">
        <f t="shared" si="0"/>
        <v>5.49</v>
      </c>
      <c r="K31" s="41"/>
      <c r="L31" s="51"/>
      <c r="M31" s="48">
        <f t="shared" si="1"/>
        <v>0</v>
      </c>
      <c r="N31" s="48">
        <f t="shared" si="26"/>
        <v>0</v>
      </c>
      <c r="O31" s="49">
        <f t="shared" si="27"/>
        <v>0.92</v>
      </c>
      <c r="P31" s="48">
        <f t="shared" si="8"/>
        <v>0</v>
      </c>
      <c r="Q31" s="48">
        <f t="shared" si="22"/>
        <v>0</v>
      </c>
      <c r="R31" s="48">
        <f t="shared" si="9"/>
        <v>4.57</v>
      </c>
      <c r="S31" s="48">
        <f t="shared" si="10"/>
        <v>0</v>
      </c>
      <c r="T31" s="48">
        <f t="shared" si="11"/>
        <v>0</v>
      </c>
      <c r="U31" s="48">
        <f t="shared" si="12"/>
        <v>0</v>
      </c>
      <c r="V31" s="48">
        <f t="shared" si="13"/>
        <v>0</v>
      </c>
      <c r="W31" s="48">
        <f t="shared" si="14"/>
        <v>0</v>
      </c>
      <c r="X31" s="48">
        <f t="shared" si="15"/>
        <v>0</v>
      </c>
      <c r="Y31" s="48">
        <f t="shared" si="16"/>
        <v>0</v>
      </c>
      <c r="Z31" s="48">
        <f t="shared" si="17"/>
        <v>0</v>
      </c>
      <c r="AA31" s="48">
        <f t="shared" si="18"/>
        <v>0</v>
      </c>
      <c r="AB31" s="48">
        <f t="shared" si="19"/>
        <v>0</v>
      </c>
      <c r="AC31" s="48">
        <f t="shared" si="23"/>
        <v>0</v>
      </c>
      <c r="AD31" s="48">
        <f t="shared" si="20"/>
        <v>0</v>
      </c>
      <c r="AE31" s="48">
        <f t="shared" si="6"/>
        <v>0</v>
      </c>
      <c r="AF31" s="48">
        <f t="shared" si="21"/>
        <v>0</v>
      </c>
      <c r="AG31" s="50">
        <f>J31-(SUM(M31:AF31))</f>
        <v>0</v>
      </c>
    </row>
    <row r="32" spans="1:33" s="44" customFormat="1" x14ac:dyDescent="0.3">
      <c r="A32" s="45">
        <v>45518</v>
      </c>
      <c r="B32" s="46">
        <v>14</v>
      </c>
      <c r="C32" s="46" t="s">
        <v>110</v>
      </c>
      <c r="D32" s="47" t="s">
        <v>172</v>
      </c>
      <c r="E32" s="46" t="s">
        <v>111</v>
      </c>
      <c r="F32" s="46" t="s">
        <v>113</v>
      </c>
      <c r="G32" s="46" t="s">
        <v>112</v>
      </c>
      <c r="H32" s="41">
        <v>10.3</v>
      </c>
      <c r="I32" s="41">
        <v>2.06</v>
      </c>
      <c r="J32" s="41">
        <f t="shared" si="0"/>
        <v>12.360000000000001</v>
      </c>
      <c r="K32" s="41"/>
      <c r="L32" s="41"/>
      <c r="M32" s="48">
        <f t="shared" si="1"/>
        <v>0</v>
      </c>
      <c r="N32" s="48">
        <f t="shared" si="26"/>
        <v>0</v>
      </c>
      <c r="O32" s="49">
        <f t="shared" si="27"/>
        <v>2.06</v>
      </c>
      <c r="P32" s="48">
        <f t="shared" si="8"/>
        <v>0</v>
      </c>
      <c r="Q32" s="48">
        <f t="shared" si="22"/>
        <v>0</v>
      </c>
      <c r="R32" s="48">
        <f t="shared" si="9"/>
        <v>10.3</v>
      </c>
      <c r="S32" s="48">
        <f t="shared" si="10"/>
        <v>0</v>
      </c>
      <c r="T32" s="48">
        <f t="shared" si="11"/>
        <v>0</v>
      </c>
      <c r="U32" s="48">
        <f t="shared" si="12"/>
        <v>0</v>
      </c>
      <c r="V32" s="48">
        <f t="shared" si="13"/>
        <v>0</v>
      </c>
      <c r="W32" s="48">
        <f t="shared" si="14"/>
        <v>0</v>
      </c>
      <c r="X32" s="48">
        <f t="shared" si="15"/>
        <v>0</v>
      </c>
      <c r="Y32" s="48">
        <f t="shared" si="16"/>
        <v>0</v>
      </c>
      <c r="Z32" s="48">
        <f t="shared" si="17"/>
        <v>0</v>
      </c>
      <c r="AA32" s="48">
        <f t="shared" si="18"/>
        <v>0</v>
      </c>
      <c r="AB32" s="48">
        <f t="shared" si="19"/>
        <v>0</v>
      </c>
      <c r="AC32" s="48">
        <f t="shared" si="23"/>
        <v>0</v>
      </c>
      <c r="AD32" s="48">
        <f t="shared" si="20"/>
        <v>0</v>
      </c>
      <c r="AE32" s="48">
        <f t="shared" si="6"/>
        <v>0</v>
      </c>
      <c r="AF32" s="48">
        <f t="shared" si="21"/>
        <v>0</v>
      </c>
      <c r="AG32" s="50">
        <f>J32-(SUM(M32:AD32))</f>
        <v>0</v>
      </c>
    </row>
    <row r="33" spans="1:33" s="44" customFormat="1" x14ac:dyDescent="0.3">
      <c r="A33" s="45">
        <v>45518</v>
      </c>
      <c r="B33" s="46">
        <v>14</v>
      </c>
      <c r="C33" s="46" t="s">
        <v>130</v>
      </c>
      <c r="D33" s="47" t="s">
        <v>137</v>
      </c>
      <c r="E33" s="46"/>
      <c r="F33" s="46" t="s">
        <v>173</v>
      </c>
      <c r="G33" s="46" t="s">
        <v>112</v>
      </c>
      <c r="H33" s="41">
        <v>10.8</v>
      </c>
      <c r="I33" s="41">
        <v>0</v>
      </c>
      <c r="J33" s="41">
        <f t="shared" si="0"/>
        <v>10.8</v>
      </c>
      <c r="K33" s="41">
        <f>SUM(J29:J33)</f>
        <v>394.57</v>
      </c>
      <c r="L33" s="41"/>
      <c r="M33" s="48">
        <f t="shared" si="1"/>
        <v>0</v>
      </c>
      <c r="N33" s="48">
        <f t="shared" si="26"/>
        <v>0</v>
      </c>
      <c r="O33" s="49">
        <f t="shared" si="27"/>
        <v>0</v>
      </c>
      <c r="P33" s="48">
        <f t="shared" si="8"/>
        <v>0</v>
      </c>
      <c r="Q33" s="48">
        <f t="shared" si="22"/>
        <v>0</v>
      </c>
      <c r="R33" s="48">
        <f t="shared" si="9"/>
        <v>10.8</v>
      </c>
      <c r="S33" s="48">
        <f t="shared" si="10"/>
        <v>0</v>
      </c>
      <c r="T33" s="48">
        <f t="shared" si="11"/>
        <v>0</v>
      </c>
      <c r="U33" s="48">
        <f t="shared" si="12"/>
        <v>0</v>
      </c>
      <c r="V33" s="48">
        <f t="shared" si="13"/>
        <v>0</v>
      </c>
      <c r="W33" s="48">
        <f t="shared" si="14"/>
        <v>0</v>
      </c>
      <c r="X33" s="48">
        <f t="shared" si="15"/>
        <v>0</v>
      </c>
      <c r="Y33" s="48">
        <f t="shared" si="16"/>
        <v>0</v>
      </c>
      <c r="Z33" s="48">
        <f t="shared" si="17"/>
        <v>0</v>
      </c>
      <c r="AA33" s="48">
        <f t="shared" si="18"/>
        <v>0</v>
      </c>
      <c r="AB33" s="48">
        <f t="shared" si="19"/>
        <v>0</v>
      </c>
      <c r="AC33" s="48">
        <f t="shared" si="23"/>
        <v>0</v>
      </c>
      <c r="AD33" s="48">
        <f t="shared" si="20"/>
        <v>0</v>
      </c>
      <c r="AE33" s="48">
        <f t="shared" si="6"/>
        <v>0</v>
      </c>
      <c r="AF33" s="48">
        <f t="shared" si="21"/>
        <v>0</v>
      </c>
      <c r="AG33" s="50">
        <f>J33-(SUM(M33:AD33))</f>
        <v>0</v>
      </c>
    </row>
    <row r="34" spans="1:33" s="44" customFormat="1" x14ac:dyDescent="0.3">
      <c r="A34" s="45">
        <v>45518</v>
      </c>
      <c r="B34" s="46">
        <v>15</v>
      </c>
      <c r="C34" s="46" t="s">
        <v>15</v>
      </c>
      <c r="D34" s="47"/>
      <c r="E34" s="46"/>
      <c r="F34" s="46" t="s">
        <v>106</v>
      </c>
      <c r="G34" s="46" t="s">
        <v>104</v>
      </c>
      <c r="H34" s="41">
        <v>221.6</v>
      </c>
      <c r="I34" s="41"/>
      <c r="J34" s="41">
        <f t="shared" si="0"/>
        <v>221.6</v>
      </c>
      <c r="K34" s="41">
        <v>221.6</v>
      </c>
      <c r="L34" s="41"/>
      <c r="M34" s="48">
        <f t="shared" si="1"/>
        <v>221.6</v>
      </c>
      <c r="N34" s="48">
        <f t="shared" si="26"/>
        <v>0</v>
      </c>
      <c r="O34" s="49">
        <f t="shared" si="27"/>
        <v>0</v>
      </c>
      <c r="P34" s="48">
        <f t="shared" si="8"/>
        <v>0</v>
      </c>
      <c r="Q34" s="48">
        <f t="shared" si="22"/>
        <v>0</v>
      </c>
      <c r="R34" s="48">
        <f t="shared" si="9"/>
        <v>0</v>
      </c>
      <c r="S34" s="48">
        <f t="shared" si="10"/>
        <v>0</v>
      </c>
      <c r="T34" s="48">
        <f t="shared" si="11"/>
        <v>0</v>
      </c>
      <c r="U34" s="48">
        <f t="shared" si="12"/>
        <v>0</v>
      </c>
      <c r="V34" s="48">
        <f t="shared" si="13"/>
        <v>0</v>
      </c>
      <c r="W34" s="48">
        <f t="shared" si="14"/>
        <v>0</v>
      </c>
      <c r="X34" s="48">
        <f t="shared" si="15"/>
        <v>0</v>
      </c>
      <c r="Y34" s="48">
        <f t="shared" si="16"/>
        <v>0</v>
      </c>
      <c r="Z34" s="48">
        <f t="shared" si="17"/>
        <v>0</v>
      </c>
      <c r="AA34" s="48">
        <f t="shared" si="18"/>
        <v>0</v>
      </c>
      <c r="AB34" s="48">
        <f t="shared" si="19"/>
        <v>0</v>
      </c>
      <c r="AC34" s="48">
        <f t="shared" si="23"/>
        <v>0</v>
      </c>
      <c r="AD34" s="48">
        <f t="shared" si="20"/>
        <v>0</v>
      </c>
      <c r="AE34" s="48">
        <f t="shared" si="6"/>
        <v>0</v>
      </c>
      <c r="AF34" s="48">
        <f t="shared" si="21"/>
        <v>0</v>
      </c>
      <c r="AG34" s="50">
        <f>J34-(SUM(M34:AD34))</f>
        <v>0</v>
      </c>
    </row>
    <row r="35" spans="1:33" x14ac:dyDescent="0.3">
      <c r="A35" s="45">
        <v>45545</v>
      </c>
      <c r="B35" s="46">
        <v>20</v>
      </c>
      <c r="C35" s="46" t="s">
        <v>138</v>
      </c>
      <c r="D35" s="47"/>
      <c r="E35" s="46"/>
      <c r="F35" s="46" t="s">
        <v>175</v>
      </c>
      <c r="G35" s="46" t="s">
        <v>107</v>
      </c>
      <c r="H35" s="41">
        <v>90</v>
      </c>
      <c r="I35" s="41"/>
      <c r="J35" s="41">
        <f t="shared" si="0"/>
        <v>90</v>
      </c>
      <c r="K35" s="41">
        <v>90</v>
      </c>
      <c r="L35" s="41"/>
      <c r="M35" s="48">
        <f t="shared" si="1"/>
        <v>0</v>
      </c>
      <c r="N35" s="48">
        <f t="shared" si="26"/>
        <v>0</v>
      </c>
      <c r="O35" s="49">
        <f t="shared" si="27"/>
        <v>0</v>
      </c>
      <c r="P35" s="48">
        <f t="shared" si="8"/>
        <v>0</v>
      </c>
      <c r="Q35" s="48">
        <f t="shared" si="22"/>
        <v>0</v>
      </c>
      <c r="R35" s="48">
        <f t="shared" si="9"/>
        <v>0</v>
      </c>
      <c r="S35" s="48">
        <f t="shared" si="10"/>
        <v>0</v>
      </c>
      <c r="T35" s="48">
        <f t="shared" si="11"/>
        <v>0</v>
      </c>
      <c r="U35" s="48">
        <f t="shared" si="12"/>
        <v>0</v>
      </c>
      <c r="V35" s="48">
        <f t="shared" si="13"/>
        <v>0</v>
      </c>
      <c r="W35" s="48">
        <f t="shared" si="14"/>
        <v>0</v>
      </c>
      <c r="X35" s="48">
        <f t="shared" si="15"/>
        <v>90</v>
      </c>
      <c r="Y35" s="48">
        <f t="shared" si="16"/>
        <v>0</v>
      </c>
      <c r="Z35" s="48">
        <f t="shared" si="17"/>
        <v>0</v>
      </c>
      <c r="AA35" s="48">
        <f t="shared" si="18"/>
        <v>0</v>
      </c>
      <c r="AB35" s="48">
        <f t="shared" si="19"/>
        <v>0</v>
      </c>
      <c r="AC35" s="48">
        <f t="shared" si="23"/>
        <v>0</v>
      </c>
      <c r="AD35" s="48">
        <f t="shared" si="20"/>
        <v>0</v>
      </c>
      <c r="AE35" s="48">
        <f t="shared" si="6"/>
        <v>0</v>
      </c>
      <c r="AF35" s="48">
        <f t="shared" si="21"/>
        <v>0</v>
      </c>
      <c r="AG35" s="50">
        <f>J35-(SUM(M35:AD35))</f>
        <v>0</v>
      </c>
    </row>
    <row r="36" spans="1:33" x14ac:dyDescent="0.3">
      <c r="A36" s="45">
        <v>45545</v>
      </c>
      <c r="B36" s="46">
        <v>19</v>
      </c>
      <c r="C36" s="46" t="s">
        <v>138</v>
      </c>
      <c r="D36" s="47"/>
      <c r="E36" s="46"/>
      <c r="F36" s="46" t="s">
        <v>175</v>
      </c>
      <c r="G36" s="46" t="s">
        <v>107</v>
      </c>
      <c r="H36" s="41">
        <v>90</v>
      </c>
      <c r="I36" s="41"/>
      <c r="J36" s="41">
        <f t="shared" si="0"/>
        <v>90</v>
      </c>
      <c r="K36" s="41">
        <v>90</v>
      </c>
      <c r="L36" s="41"/>
      <c r="M36" s="48">
        <f t="shared" ref="M36:M70" si="28">IF(G36="WAGES, TAX AND NI",H36,0)</f>
        <v>0</v>
      </c>
      <c r="N36" s="48">
        <f t="shared" si="26"/>
        <v>0</v>
      </c>
      <c r="O36" s="49">
        <f t="shared" si="27"/>
        <v>0</v>
      </c>
      <c r="P36" s="48">
        <f t="shared" si="8"/>
        <v>0</v>
      </c>
      <c r="Q36" s="48">
        <f t="shared" si="22"/>
        <v>0</v>
      </c>
      <c r="R36" s="48">
        <f t="shared" si="9"/>
        <v>0</v>
      </c>
      <c r="S36" s="48">
        <f t="shared" si="10"/>
        <v>0</v>
      </c>
      <c r="T36" s="48">
        <f t="shared" si="11"/>
        <v>0</v>
      </c>
      <c r="U36" s="48">
        <f t="shared" si="12"/>
        <v>0</v>
      </c>
      <c r="V36" s="48">
        <f t="shared" si="13"/>
        <v>0</v>
      </c>
      <c r="W36" s="48">
        <f t="shared" si="14"/>
        <v>0</v>
      </c>
      <c r="X36" s="48">
        <f t="shared" si="15"/>
        <v>90</v>
      </c>
      <c r="Y36" s="48">
        <f t="shared" si="16"/>
        <v>0</v>
      </c>
      <c r="Z36" s="48">
        <f t="shared" si="17"/>
        <v>0</v>
      </c>
      <c r="AA36" s="48">
        <f t="shared" si="18"/>
        <v>0</v>
      </c>
      <c r="AB36" s="48">
        <f t="shared" si="19"/>
        <v>0</v>
      </c>
      <c r="AC36" s="48">
        <f t="shared" si="23"/>
        <v>0</v>
      </c>
      <c r="AD36" s="48">
        <f t="shared" si="20"/>
        <v>0</v>
      </c>
      <c r="AE36" s="48">
        <f t="shared" ref="AE36:AE67" si="29">IF($G36="HALL HIRE",$H36,0)</f>
        <v>0</v>
      </c>
      <c r="AF36" s="48">
        <f t="shared" si="21"/>
        <v>0</v>
      </c>
      <c r="AG36" s="50">
        <f>J36-(SUM(M36:AD36))</f>
        <v>0</v>
      </c>
    </row>
    <row r="37" spans="1:33" s="44" customFormat="1" x14ac:dyDescent="0.3">
      <c r="A37" s="45">
        <v>45473</v>
      </c>
      <c r="B37" s="46"/>
      <c r="C37" s="46" t="s">
        <v>126</v>
      </c>
      <c r="D37" s="47"/>
      <c r="E37" s="46"/>
      <c r="F37" s="46" t="s">
        <v>134</v>
      </c>
      <c r="G37" s="46" t="s">
        <v>128</v>
      </c>
      <c r="H37" s="41">
        <v>18</v>
      </c>
      <c r="I37" s="41"/>
      <c r="J37" s="41">
        <f t="shared" si="0"/>
        <v>18</v>
      </c>
      <c r="K37" s="41">
        <v>18</v>
      </c>
      <c r="L37" s="41"/>
      <c r="M37" s="48">
        <f t="shared" si="28"/>
        <v>0</v>
      </c>
      <c r="N37" s="48">
        <f t="shared" si="26"/>
        <v>0</v>
      </c>
      <c r="O37" s="49">
        <f t="shared" si="27"/>
        <v>0</v>
      </c>
      <c r="P37" s="48">
        <f t="shared" si="8"/>
        <v>0</v>
      </c>
      <c r="Q37" s="48">
        <f t="shared" si="22"/>
        <v>0</v>
      </c>
      <c r="R37" s="48">
        <f t="shared" si="9"/>
        <v>0</v>
      </c>
      <c r="S37" s="48">
        <f t="shared" si="10"/>
        <v>0</v>
      </c>
      <c r="T37" s="48">
        <f t="shared" si="11"/>
        <v>0</v>
      </c>
      <c r="U37" s="48">
        <f t="shared" si="12"/>
        <v>0</v>
      </c>
      <c r="V37" s="48">
        <f t="shared" si="13"/>
        <v>0</v>
      </c>
      <c r="W37" s="48">
        <f t="shared" si="14"/>
        <v>0</v>
      </c>
      <c r="X37" s="48">
        <f t="shared" si="15"/>
        <v>0</v>
      </c>
      <c r="Y37" s="48">
        <f t="shared" si="16"/>
        <v>0</v>
      </c>
      <c r="Z37" s="48">
        <f t="shared" si="17"/>
        <v>0</v>
      </c>
      <c r="AA37" s="48">
        <f t="shared" si="18"/>
        <v>0</v>
      </c>
      <c r="AB37" s="48">
        <f t="shared" si="19"/>
        <v>0</v>
      </c>
      <c r="AC37" s="48">
        <f t="shared" si="23"/>
        <v>0</v>
      </c>
      <c r="AD37" s="48">
        <f t="shared" si="20"/>
        <v>0</v>
      </c>
      <c r="AE37" s="48">
        <f t="shared" si="29"/>
        <v>0</v>
      </c>
      <c r="AF37" s="48">
        <f t="shared" si="21"/>
        <v>18</v>
      </c>
      <c r="AG37" s="50">
        <f>J37-(SUM(M37:AF37))</f>
        <v>0</v>
      </c>
    </row>
    <row r="38" spans="1:33" x14ac:dyDescent="0.3">
      <c r="A38" s="45">
        <v>45483</v>
      </c>
      <c r="B38" s="46">
        <v>12</v>
      </c>
      <c r="C38" s="46" t="s">
        <v>114</v>
      </c>
      <c r="D38" s="47" t="s">
        <v>167</v>
      </c>
      <c r="E38" s="46"/>
      <c r="F38" s="46" t="s">
        <v>169</v>
      </c>
      <c r="G38" s="46" t="s">
        <v>115</v>
      </c>
      <c r="H38" s="41">
        <v>210</v>
      </c>
      <c r="I38" s="41"/>
      <c r="J38" s="41">
        <f t="shared" si="0"/>
        <v>210</v>
      </c>
      <c r="K38" s="41">
        <v>210</v>
      </c>
      <c r="L38" s="41"/>
      <c r="M38" s="48">
        <f t="shared" si="28"/>
        <v>0</v>
      </c>
      <c r="N38" s="48">
        <f t="shared" si="26"/>
        <v>0</v>
      </c>
      <c r="O38" s="49">
        <f t="shared" si="27"/>
        <v>0</v>
      </c>
      <c r="P38" s="48">
        <f t="shared" si="8"/>
        <v>0</v>
      </c>
      <c r="Q38" s="48">
        <f t="shared" si="22"/>
        <v>0</v>
      </c>
      <c r="R38" s="48">
        <f t="shared" si="9"/>
        <v>0</v>
      </c>
      <c r="S38" s="48">
        <f t="shared" si="10"/>
        <v>0</v>
      </c>
      <c r="T38" s="48">
        <f t="shared" si="11"/>
        <v>0</v>
      </c>
      <c r="U38" s="48">
        <f t="shared" si="12"/>
        <v>0</v>
      </c>
      <c r="V38" s="48">
        <f t="shared" si="13"/>
        <v>0</v>
      </c>
      <c r="W38" s="48">
        <f t="shared" si="14"/>
        <v>0</v>
      </c>
      <c r="X38" s="48">
        <f t="shared" si="15"/>
        <v>0</v>
      </c>
      <c r="Y38" s="48">
        <f t="shared" si="16"/>
        <v>0</v>
      </c>
      <c r="Z38" s="48">
        <f t="shared" si="17"/>
        <v>0</v>
      </c>
      <c r="AA38" s="48">
        <f t="shared" si="18"/>
        <v>0</v>
      </c>
      <c r="AB38" s="48">
        <f t="shared" si="19"/>
        <v>0</v>
      </c>
      <c r="AC38" s="48">
        <f t="shared" si="23"/>
        <v>0</v>
      </c>
      <c r="AD38" s="48">
        <f t="shared" si="20"/>
        <v>210</v>
      </c>
      <c r="AE38" s="48">
        <f t="shared" si="29"/>
        <v>0</v>
      </c>
      <c r="AF38" s="48">
        <f t="shared" si="21"/>
        <v>0</v>
      </c>
      <c r="AG38" s="50">
        <f>J38-(SUM(M38:AF38))</f>
        <v>0</v>
      </c>
    </row>
    <row r="39" spans="1:33" s="44" customFormat="1" x14ac:dyDescent="0.3">
      <c r="A39" s="45">
        <v>45545</v>
      </c>
      <c r="B39" s="46">
        <v>17</v>
      </c>
      <c r="C39" s="46" t="s">
        <v>103</v>
      </c>
      <c r="D39" s="47"/>
      <c r="E39" s="46"/>
      <c r="F39" s="46" t="s">
        <v>117</v>
      </c>
      <c r="G39" s="46" t="s">
        <v>104</v>
      </c>
      <c r="H39" s="41">
        <v>443.39</v>
      </c>
      <c r="I39" s="41"/>
      <c r="J39" s="41">
        <f t="shared" si="0"/>
        <v>443.39</v>
      </c>
      <c r="K39" s="41"/>
      <c r="L39" s="41"/>
      <c r="M39" s="48">
        <f t="shared" si="28"/>
        <v>443.39</v>
      </c>
      <c r="N39" s="48">
        <f t="shared" si="26"/>
        <v>0</v>
      </c>
      <c r="O39" s="49">
        <f t="shared" si="27"/>
        <v>0</v>
      </c>
      <c r="P39" s="48">
        <f t="shared" si="8"/>
        <v>0</v>
      </c>
      <c r="Q39" s="48">
        <f t="shared" si="22"/>
        <v>0</v>
      </c>
      <c r="R39" s="48">
        <f t="shared" si="9"/>
        <v>0</v>
      </c>
      <c r="S39" s="48">
        <f t="shared" si="10"/>
        <v>0</v>
      </c>
      <c r="T39" s="48">
        <f t="shared" si="11"/>
        <v>0</v>
      </c>
      <c r="U39" s="48">
        <f t="shared" si="12"/>
        <v>0</v>
      </c>
      <c r="V39" s="48">
        <f t="shared" si="13"/>
        <v>0</v>
      </c>
      <c r="W39" s="48">
        <f t="shared" si="14"/>
        <v>0</v>
      </c>
      <c r="X39" s="48">
        <f t="shared" si="15"/>
        <v>0</v>
      </c>
      <c r="Y39" s="48">
        <f t="shared" si="16"/>
        <v>0</v>
      </c>
      <c r="Z39" s="48">
        <f t="shared" si="17"/>
        <v>0</v>
      </c>
      <c r="AA39" s="48">
        <f t="shared" si="18"/>
        <v>0</v>
      </c>
      <c r="AB39" s="48">
        <f t="shared" si="19"/>
        <v>0</v>
      </c>
      <c r="AC39" s="48">
        <f t="shared" si="23"/>
        <v>0</v>
      </c>
      <c r="AD39" s="48">
        <f t="shared" si="20"/>
        <v>0</v>
      </c>
      <c r="AE39" s="48">
        <f t="shared" si="29"/>
        <v>0</v>
      </c>
      <c r="AF39" s="48">
        <f t="shared" si="21"/>
        <v>0</v>
      </c>
      <c r="AG39" s="50">
        <f>J39-(SUM(M39:AD39))</f>
        <v>0</v>
      </c>
    </row>
    <row r="40" spans="1:33" s="44" customFormat="1" x14ac:dyDescent="0.3">
      <c r="A40" s="45">
        <v>45545</v>
      </c>
      <c r="B40" s="46">
        <v>17</v>
      </c>
      <c r="C40" s="46" t="s">
        <v>103</v>
      </c>
      <c r="D40" s="47"/>
      <c r="E40" s="46"/>
      <c r="F40" s="46" t="s">
        <v>117</v>
      </c>
      <c r="G40" s="46" t="s">
        <v>105</v>
      </c>
      <c r="H40" s="41">
        <f>20.83+12.5</f>
        <v>33.33</v>
      </c>
      <c r="I40" s="41"/>
      <c r="J40" s="41">
        <f t="shared" si="0"/>
        <v>33.33</v>
      </c>
      <c r="K40" s="41"/>
      <c r="L40" s="41"/>
      <c r="M40" s="48">
        <f t="shared" si="28"/>
        <v>0</v>
      </c>
      <c r="N40" s="48">
        <f t="shared" si="26"/>
        <v>33.33</v>
      </c>
      <c r="O40" s="49">
        <f t="shared" si="27"/>
        <v>0</v>
      </c>
      <c r="P40" s="48">
        <f t="shared" si="8"/>
        <v>0</v>
      </c>
      <c r="Q40" s="48">
        <f t="shared" si="22"/>
        <v>0</v>
      </c>
      <c r="R40" s="48">
        <f t="shared" si="9"/>
        <v>0</v>
      </c>
      <c r="S40" s="48">
        <f t="shared" si="10"/>
        <v>0</v>
      </c>
      <c r="T40" s="48">
        <f t="shared" si="11"/>
        <v>0</v>
      </c>
      <c r="U40" s="48">
        <f t="shared" si="12"/>
        <v>0</v>
      </c>
      <c r="V40" s="48">
        <f t="shared" si="13"/>
        <v>0</v>
      </c>
      <c r="W40" s="48">
        <f t="shared" si="14"/>
        <v>0</v>
      </c>
      <c r="X40" s="48">
        <f t="shared" si="15"/>
        <v>0</v>
      </c>
      <c r="Y40" s="48">
        <f t="shared" si="16"/>
        <v>0</v>
      </c>
      <c r="Z40" s="48">
        <f t="shared" si="17"/>
        <v>0</v>
      </c>
      <c r="AA40" s="48">
        <f t="shared" si="18"/>
        <v>0</v>
      </c>
      <c r="AB40" s="48">
        <f t="shared" si="19"/>
        <v>0</v>
      </c>
      <c r="AC40" s="48">
        <f t="shared" si="23"/>
        <v>0</v>
      </c>
      <c r="AD40" s="48">
        <f t="shared" si="20"/>
        <v>0</v>
      </c>
      <c r="AE40" s="48">
        <f t="shared" si="29"/>
        <v>0</v>
      </c>
      <c r="AF40" s="48">
        <f t="shared" si="21"/>
        <v>0</v>
      </c>
      <c r="AG40" s="50">
        <f>J40-(SUM(M40:AD40))</f>
        <v>0</v>
      </c>
    </row>
    <row r="41" spans="1:33" s="44" customFormat="1" x14ac:dyDescent="0.3">
      <c r="A41" s="45">
        <v>45545</v>
      </c>
      <c r="B41" s="46">
        <v>17</v>
      </c>
      <c r="C41" s="46" t="s">
        <v>174</v>
      </c>
      <c r="D41" s="47" t="s">
        <v>176</v>
      </c>
      <c r="E41" s="46" t="s">
        <v>146</v>
      </c>
      <c r="F41" s="46" t="s">
        <v>145</v>
      </c>
      <c r="G41" s="46" t="s">
        <v>112</v>
      </c>
      <c r="H41" s="41">
        <v>4.57</v>
      </c>
      <c r="I41" s="41">
        <v>0.92</v>
      </c>
      <c r="J41" s="41">
        <f t="shared" si="0"/>
        <v>5.49</v>
      </c>
      <c r="K41" s="41"/>
      <c r="L41" s="51"/>
      <c r="M41" s="48">
        <f t="shared" si="28"/>
        <v>0</v>
      </c>
      <c r="N41" s="48">
        <f t="shared" si="26"/>
        <v>0</v>
      </c>
      <c r="O41" s="49">
        <f t="shared" si="27"/>
        <v>0.92</v>
      </c>
      <c r="P41" s="48">
        <f t="shared" si="8"/>
        <v>0</v>
      </c>
      <c r="Q41" s="48">
        <f t="shared" si="22"/>
        <v>0</v>
      </c>
      <c r="R41" s="48">
        <f t="shared" si="9"/>
        <v>4.57</v>
      </c>
      <c r="S41" s="48">
        <f t="shared" si="10"/>
        <v>0</v>
      </c>
      <c r="T41" s="48">
        <f t="shared" si="11"/>
        <v>0</v>
      </c>
      <c r="U41" s="48">
        <f t="shared" si="12"/>
        <v>0</v>
      </c>
      <c r="V41" s="48">
        <f t="shared" si="13"/>
        <v>0</v>
      </c>
      <c r="W41" s="48">
        <f t="shared" si="14"/>
        <v>0</v>
      </c>
      <c r="X41" s="48">
        <f t="shared" si="15"/>
        <v>0</v>
      </c>
      <c r="Y41" s="48">
        <f t="shared" si="16"/>
        <v>0</v>
      </c>
      <c r="Z41" s="48">
        <f t="shared" si="17"/>
        <v>0</v>
      </c>
      <c r="AA41" s="48">
        <f t="shared" si="18"/>
        <v>0</v>
      </c>
      <c r="AB41" s="48">
        <f t="shared" si="19"/>
        <v>0</v>
      </c>
      <c r="AC41" s="48">
        <f t="shared" si="23"/>
        <v>0</v>
      </c>
      <c r="AD41" s="48">
        <f t="shared" si="20"/>
        <v>0</v>
      </c>
      <c r="AE41" s="48">
        <f t="shared" si="29"/>
        <v>0</v>
      </c>
      <c r="AF41" s="48">
        <f t="shared" si="21"/>
        <v>0</v>
      </c>
      <c r="AG41" s="50">
        <f>J41-(SUM(M41:AF41))</f>
        <v>0</v>
      </c>
    </row>
    <row r="42" spans="1:33" s="44" customFormat="1" x14ac:dyDescent="0.3">
      <c r="A42" s="45">
        <v>45545</v>
      </c>
      <c r="B42" s="46">
        <v>17</v>
      </c>
      <c r="C42" s="46" t="s">
        <v>110</v>
      </c>
      <c r="D42" s="47" t="s">
        <v>172</v>
      </c>
      <c r="E42" s="46" t="s">
        <v>111</v>
      </c>
      <c r="F42" s="46" t="s">
        <v>113</v>
      </c>
      <c r="G42" s="46" t="s">
        <v>112</v>
      </c>
      <c r="H42" s="41">
        <v>10.3</v>
      </c>
      <c r="I42" s="41">
        <v>2.06</v>
      </c>
      <c r="J42" s="41">
        <f t="shared" si="0"/>
        <v>12.360000000000001</v>
      </c>
      <c r="K42" s="41">
        <f>SUM(J39:J42)</f>
        <v>494.57</v>
      </c>
      <c r="L42" s="41"/>
      <c r="M42" s="48">
        <f t="shared" si="28"/>
        <v>0</v>
      </c>
      <c r="N42" s="48">
        <f t="shared" si="26"/>
        <v>0</v>
      </c>
      <c r="O42" s="49">
        <f t="shared" si="27"/>
        <v>2.06</v>
      </c>
      <c r="P42" s="48">
        <f t="shared" si="8"/>
        <v>0</v>
      </c>
      <c r="Q42" s="48">
        <f t="shared" si="22"/>
        <v>0</v>
      </c>
      <c r="R42" s="48">
        <f t="shared" si="9"/>
        <v>10.3</v>
      </c>
      <c r="S42" s="48">
        <f t="shared" si="10"/>
        <v>0</v>
      </c>
      <c r="T42" s="48">
        <f t="shared" si="11"/>
        <v>0</v>
      </c>
      <c r="U42" s="48">
        <f t="shared" si="12"/>
        <v>0</v>
      </c>
      <c r="V42" s="48">
        <f t="shared" si="13"/>
        <v>0</v>
      </c>
      <c r="W42" s="48">
        <f t="shared" si="14"/>
        <v>0</v>
      </c>
      <c r="X42" s="48">
        <f t="shared" si="15"/>
        <v>0</v>
      </c>
      <c r="Y42" s="48">
        <f t="shared" si="16"/>
        <v>0</v>
      </c>
      <c r="Z42" s="48">
        <f t="shared" si="17"/>
        <v>0</v>
      </c>
      <c r="AA42" s="48">
        <f t="shared" si="18"/>
        <v>0</v>
      </c>
      <c r="AB42" s="48">
        <f t="shared" si="19"/>
        <v>0</v>
      </c>
      <c r="AC42" s="48">
        <f t="shared" si="23"/>
        <v>0</v>
      </c>
      <c r="AD42" s="48">
        <f t="shared" si="20"/>
        <v>0</v>
      </c>
      <c r="AE42" s="48">
        <f t="shared" si="29"/>
        <v>0</v>
      </c>
      <c r="AF42" s="48">
        <f t="shared" si="21"/>
        <v>0</v>
      </c>
      <c r="AG42" s="50">
        <f>J42-(SUM(M42:AD42))</f>
        <v>0</v>
      </c>
    </row>
    <row r="43" spans="1:33" x14ac:dyDescent="0.3">
      <c r="A43" s="45">
        <v>45545</v>
      </c>
      <c r="B43" s="46">
        <v>18</v>
      </c>
      <c r="C43" s="46" t="s">
        <v>15</v>
      </c>
      <c r="D43" s="47"/>
      <c r="E43" s="46"/>
      <c r="F43" s="46" t="s">
        <v>106</v>
      </c>
      <c r="G43" s="46" t="s">
        <v>104</v>
      </c>
      <c r="H43" s="41">
        <v>110.8</v>
      </c>
      <c r="I43" s="41"/>
      <c r="J43" s="41">
        <f t="shared" si="0"/>
        <v>110.8</v>
      </c>
      <c r="K43" s="41">
        <v>110.8</v>
      </c>
      <c r="L43" s="41"/>
      <c r="M43" s="48">
        <f t="shared" si="28"/>
        <v>110.8</v>
      </c>
      <c r="N43" s="48">
        <f t="shared" si="26"/>
        <v>0</v>
      </c>
      <c r="O43" s="49">
        <f t="shared" si="27"/>
        <v>0</v>
      </c>
      <c r="P43" s="48">
        <f t="shared" si="8"/>
        <v>0</v>
      </c>
      <c r="Q43" s="48">
        <f t="shared" si="22"/>
        <v>0</v>
      </c>
      <c r="R43" s="48">
        <f t="shared" si="9"/>
        <v>0</v>
      </c>
      <c r="S43" s="48">
        <f t="shared" si="10"/>
        <v>0</v>
      </c>
      <c r="T43" s="48">
        <f t="shared" si="11"/>
        <v>0</v>
      </c>
      <c r="U43" s="48">
        <f t="shared" si="12"/>
        <v>0</v>
      </c>
      <c r="V43" s="48">
        <f t="shared" si="13"/>
        <v>0</v>
      </c>
      <c r="W43" s="48">
        <f t="shared" si="14"/>
        <v>0</v>
      </c>
      <c r="X43" s="48">
        <f t="shared" si="15"/>
        <v>0</v>
      </c>
      <c r="Y43" s="48">
        <f t="shared" si="16"/>
        <v>0</v>
      </c>
      <c r="Z43" s="48">
        <f t="shared" si="17"/>
        <v>0</v>
      </c>
      <c r="AA43" s="48">
        <f t="shared" si="18"/>
        <v>0</v>
      </c>
      <c r="AB43" s="48">
        <f t="shared" si="19"/>
        <v>0</v>
      </c>
      <c r="AC43" s="48">
        <f t="shared" si="23"/>
        <v>0</v>
      </c>
      <c r="AD43" s="48">
        <f t="shared" si="20"/>
        <v>0</v>
      </c>
      <c r="AE43" s="48">
        <f t="shared" si="29"/>
        <v>0</v>
      </c>
      <c r="AF43" s="48">
        <f t="shared" si="21"/>
        <v>0</v>
      </c>
      <c r="AG43" s="50">
        <f>J43-(SUM(M43:AF43))</f>
        <v>0</v>
      </c>
    </row>
    <row r="44" spans="1:33" s="44" customFormat="1" x14ac:dyDescent="0.3">
      <c r="A44" s="45">
        <v>45575</v>
      </c>
      <c r="B44" s="46">
        <v>19</v>
      </c>
      <c r="C44" s="46" t="s">
        <v>103</v>
      </c>
      <c r="D44" s="47"/>
      <c r="E44" s="46"/>
      <c r="F44" s="46" t="s">
        <v>118</v>
      </c>
      <c r="G44" s="46" t="s">
        <v>104</v>
      </c>
      <c r="H44" s="41">
        <v>443.39</v>
      </c>
      <c r="I44" s="41"/>
      <c r="J44" s="41">
        <f t="shared" ref="J44:J48" si="30">H44+I44</f>
        <v>443.39</v>
      </c>
      <c r="K44" s="41"/>
      <c r="L44" s="41"/>
      <c r="M44" s="48">
        <f t="shared" ref="M44:M48" si="31">IF(G44="WAGES, TAX AND NI",H44,0)</f>
        <v>443.39</v>
      </c>
      <c r="N44" s="48">
        <f t="shared" ref="N44:N48" si="32">IF(G44="SUBSISTENCE",J44,0)</f>
        <v>0</v>
      </c>
      <c r="O44" s="49">
        <f t="shared" ref="O44:O48" si="33">I44</f>
        <v>0</v>
      </c>
      <c r="P44" s="48">
        <f t="shared" si="8"/>
        <v>0</v>
      </c>
      <c r="Q44" s="48">
        <f t="shared" si="22"/>
        <v>0</v>
      </c>
      <c r="R44" s="48">
        <f t="shared" si="9"/>
        <v>0</v>
      </c>
      <c r="S44" s="48">
        <f t="shared" si="10"/>
        <v>0</v>
      </c>
      <c r="T44" s="48">
        <f t="shared" si="11"/>
        <v>0</v>
      </c>
      <c r="U44" s="48">
        <f t="shared" si="12"/>
        <v>0</v>
      </c>
      <c r="V44" s="48">
        <f t="shared" si="13"/>
        <v>0</v>
      </c>
      <c r="W44" s="48">
        <f t="shared" si="14"/>
        <v>0</v>
      </c>
      <c r="X44" s="48">
        <f t="shared" si="15"/>
        <v>0</v>
      </c>
      <c r="Y44" s="48">
        <f t="shared" si="16"/>
        <v>0</v>
      </c>
      <c r="Z44" s="48">
        <f t="shared" si="17"/>
        <v>0</v>
      </c>
      <c r="AA44" s="48">
        <f t="shared" si="18"/>
        <v>0</v>
      </c>
      <c r="AB44" s="48">
        <f t="shared" si="19"/>
        <v>0</v>
      </c>
      <c r="AC44" s="48">
        <f t="shared" si="23"/>
        <v>0</v>
      </c>
      <c r="AD44" s="48">
        <f t="shared" si="20"/>
        <v>0</v>
      </c>
      <c r="AE44" s="48">
        <f t="shared" si="29"/>
        <v>0</v>
      </c>
      <c r="AF44" s="48">
        <f t="shared" si="21"/>
        <v>0</v>
      </c>
      <c r="AG44" s="50">
        <f>J44-(SUM(M44:AD44))</f>
        <v>0</v>
      </c>
    </row>
    <row r="45" spans="1:33" s="44" customFormat="1" x14ac:dyDescent="0.3">
      <c r="A45" s="45">
        <v>45575</v>
      </c>
      <c r="B45" s="46">
        <v>19</v>
      </c>
      <c r="C45" s="46" t="s">
        <v>103</v>
      </c>
      <c r="D45" s="47"/>
      <c r="E45" s="46"/>
      <c r="F45" s="46" t="s">
        <v>118</v>
      </c>
      <c r="G45" s="46" t="s">
        <v>105</v>
      </c>
      <c r="H45" s="41">
        <f>20.83+12.5</f>
        <v>33.33</v>
      </c>
      <c r="I45" s="41"/>
      <c r="J45" s="41">
        <f t="shared" si="30"/>
        <v>33.33</v>
      </c>
      <c r="K45" s="41"/>
      <c r="L45" s="41"/>
      <c r="M45" s="48">
        <f t="shared" si="31"/>
        <v>0</v>
      </c>
      <c r="N45" s="48">
        <f t="shared" si="32"/>
        <v>33.33</v>
      </c>
      <c r="O45" s="49">
        <f t="shared" si="33"/>
        <v>0</v>
      </c>
      <c r="P45" s="48">
        <f t="shared" si="8"/>
        <v>0</v>
      </c>
      <c r="Q45" s="48">
        <f t="shared" si="22"/>
        <v>0</v>
      </c>
      <c r="R45" s="48">
        <f t="shared" si="9"/>
        <v>0</v>
      </c>
      <c r="S45" s="48">
        <f t="shared" si="10"/>
        <v>0</v>
      </c>
      <c r="T45" s="48">
        <f t="shared" si="11"/>
        <v>0</v>
      </c>
      <c r="U45" s="48">
        <f t="shared" si="12"/>
        <v>0</v>
      </c>
      <c r="V45" s="48">
        <f t="shared" si="13"/>
        <v>0</v>
      </c>
      <c r="W45" s="48">
        <f t="shared" si="14"/>
        <v>0</v>
      </c>
      <c r="X45" s="48">
        <f t="shared" si="15"/>
        <v>0</v>
      </c>
      <c r="Y45" s="48">
        <f t="shared" si="16"/>
        <v>0</v>
      </c>
      <c r="Z45" s="48">
        <f t="shared" si="17"/>
        <v>0</v>
      </c>
      <c r="AA45" s="48">
        <f t="shared" si="18"/>
        <v>0</v>
      </c>
      <c r="AB45" s="48">
        <f t="shared" si="19"/>
        <v>0</v>
      </c>
      <c r="AC45" s="48">
        <f t="shared" si="23"/>
        <v>0</v>
      </c>
      <c r="AD45" s="48">
        <f t="shared" si="20"/>
        <v>0</v>
      </c>
      <c r="AE45" s="48">
        <f t="shared" si="29"/>
        <v>0</v>
      </c>
      <c r="AF45" s="48">
        <f t="shared" si="21"/>
        <v>0</v>
      </c>
      <c r="AG45" s="50">
        <f>J45-(SUM(M45:AD45))</f>
        <v>0</v>
      </c>
    </row>
    <row r="46" spans="1:33" s="44" customFormat="1" x14ac:dyDescent="0.3">
      <c r="A46" s="45">
        <v>45575</v>
      </c>
      <c r="B46" s="46">
        <v>19</v>
      </c>
      <c r="C46" s="46" t="s">
        <v>185</v>
      </c>
      <c r="D46" s="47" t="s">
        <v>221</v>
      </c>
      <c r="E46" s="46" t="s">
        <v>146</v>
      </c>
      <c r="F46" s="46" t="s">
        <v>145</v>
      </c>
      <c r="G46" s="46" t="s">
        <v>112</v>
      </c>
      <c r="H46" s="41">
        <v>4.57</v>
      </c>
      <c r="I46" s="41">
        <v>0.92</v>
      </c>
      <c r="J46" s="41">
        <f t="shared" si="30"/>
        <v>5.49</v>
      </c>
      <c r="K46" s="41"/>
      <c r="L46" s="51"/>
      <c r="M46" s="48">
        <f t="shared" si="31"/>
        <v>0</v>
      </c>
      <c r="N46" s="48">
        <f t="shared" si="32"/>
        <v>0</v>
      </c>
      <c r="O46" s="49">
        <f t="shared" si="33"/>
        <v>0.92</v>
      </c>
      <c r="P46" s="48">
        <f t="shared" si="8"/>
        <v>0</v>
      </c>
      <c r="Q46" s="48">
        <f t="shared" si="22"/>
        <v>0</v>
      </c>
      <c r="R46" s="48">
        <f t="shared" si="9"/>
        <v>4.57</v>
      </c>
      <c r="S46" s="48">
        <f t="shared" si="10"/>
        <v>0</v>
      </c>
      <c r="T46" s="48">
        <f t="shared" si="11"/>
        <v>0</v>
      </c>
      <c r="U46" s="48">
        <f t="shared" si="12"/>
        <v>0</v>
      </c>
      <c r="V46" s="48">
        <f t="shared" si="13"/>
        <v>0</v>
      </c>
      <c r="W46" s="48">
        <f t="shared" si="14"/>
        <v>0</v>
      </c>
      <c r="X46" s="48">
        <f t="shared" si="15"/>
        <v>0</v>
      </c>
      <c r="Y46" s="48">
        <f t="shared" si="16"/>
        <v>0</v>
      </c>
      <c r="Z46" s="48">
        <f t="shared" si="17"/>
        <v>0</v>
      </c>
      <c r="AA46" s="48">
        <f t="shared" si="18"/>
        <v>0</v>
      </c>
      <c r="AB46" s="48">
        <f t="shared" si="19"/>
        <v>0</v>
      </c>
      <c r="AC46" s="48">
        <f t="shared" si="23"/>
        <v>0</v>
      </c>
      <c r="AD46" s="48">
        <f t="shared" si="20"/>
        <v>0</v>
      </c>
      <c r="AE46" s="48">
        <f t="shared" si="29"/>
        <v>0</v>
      </c>
      <c r="AF46" s="48">
        <f t="shared" si="21"/>
        <v>0</v>
      </c>
      <c r="AG46" s="50">
        <f>J46-(SUM(M46:AF46))</f>
        <v>0</v>
      </c>
    </row>
    <row r="47" spans="1:33" s="44" customFormat="1" x14ac:dyDescent="0.3">
      <c r="A47" s="45">
        <v>45575</v>
      </c>
      <c r="B47" s="46">
        <v>19</v>
      </c>
      <c r="C47" s="46" t="s">
        <v>110</v>
      </c>
      <c r="D47" s="47" t="s">
        <v>178</v>
      </c>
      <c r="E47" s="46" t="s">
        <v>111</v>
      </c>
      <c r="F47" s="46" t="s">
        <v>177</v>
      </c>
      <c r="G47" s="46" t="s">
        <v>112</v>
      </c>
      <c r="H47" s="41">
        <v>10.3</v>
      </c>
      <c r="I47" s="41">
        <v>2.06</v>
      </c>
      <c r="J47" s="41">
        <f t="shared" si="30"/>
        <v>12.360000000000001</v>
      </c>
      <c r="K47" s="41">
        <f>SUM(J44:J47)</f>
        <v>494.57</v>
      </c>
      <c r="L47" s="41"/>
      <c r="M47" s="48">
        <f t="shared" si="31"/>
        <v>0</v>
      </c>
      <c r="N47" s="48">
        <f t="shared" si="32"/>
        <v>0</v>
      </c>
      <c r="O47" s="49">
        <f t="shared" si="33"/>
        <v>2.06</v>
      </c>
      <c r="P47" s="48">
        <f t="shared" si="8"/>
        <v>0</v>
      </c>
      <c r="Q47" s="48">
        <f t="shared" si="22"/>
        <v>0</v>
      </c>
      <c r="R47" s="48">
        <f t="shared" si="9"/>
        <v>10.3</v>
      </c>
      <c r="S47" s="48">
        <f t="shared" si="10"/>
        <v>0</v>
      </c>
      <c r="T47" s="48">
        <f t="shared" si="11"/>
        <v>0</v>
      </c>
      <c r="U47" s="48">
        <f t="shared" si="12"/>
        <v>0</v>
      </c>
      <c r="V47" s="48">
        <f t="shared" si="13"/>
        <v>0</v>
      </c>
      <c r="W47" s="48">
        <f t="shared" si="14"/>
        <v>0</v>
      </c>
      <c r="X47" s="48">
        <f t="shared" si="15"/>
        <v>0</v>
      </c>
      <c r="Y47" s="48">
        <f t="shared" si="16"/>
        <v>0</v>
      </c>
      <c r="Z47" s="48">
        <f t="shared" si="17"/>
        <v>0</v>
      </c>
      <c r="AA47" s="48">
        <f t="shared" si="18"/>
        <v>0</v>
      </c>
      <c r="AB47" s="48">
        <f t="shared" si="19"/>
        <v>0</v>
      </c>
      <c r="AC47" s="48">
        <f t="shared" si="23"/>
        <v>0</v>
      </c>
      <c r="AD47" s="48">
        <f t="shared" si="20"/>
        <v>0</v>
      </c>
      <c r="AE47" s="48">
        <f t="shared" si="29"/>
        <v>0</v>
      </c>
      <c r="AF47" s="48">
        <f t="shared" si="21"/>
        <v>0</v>
      </c>
      <c r="AG47" s="50">
        <f>J47-(SUM(M47:AD47))</f>
        <v>0</v>
      </c>
    </row>
    <row r="48" spans="1:33" x14ac:dyDescent="0.3">
      <c r="A48" s="45">
        <v>45575</v>
      </c>
      <c r="B48" s="46">
        <v>20</v>
      </c>
      <c r="C48" s="46" t="s">
        <v>15</v>
      </c>
      <c r="D48" s="47"/>
      <c r="E48" s="46"/>
      <c r="F48" s="46" t="s">
        <v>106</v>
      </c>
      <c r="G48" s="46" t="s">
        <v>104</v>
      </c>
      <c r="H48" s="41">
        <v>110.8</v>
      </c>
      <c r="I48" s="41"/>
      <c r="J48" s="41">
        <f t="shared" si="30"/>
        <v>110.8</v>
      </c>
      <c r="K48" s="41">
        <v>110.8</v>
      </c>
      <c r="L48" s="41"/>
      <c r="M48" s="48">
        <f t="shared" si="31"/>
        <v>110.8</v>
      </c>
      <c r="N48" s="48">
        <f t="shared" si="32"/>
        <v>0</v>
      </c>
      <c r="O48" s="49">
        <f t="shared" si="33"/>
        <v>0</v>
      </c>
      <c r="P48" s="48">
        <f t="shared" si="8"/>
        <v>0</v>
      </c>
      <c r="Q48" s="48">
        <f t="shared" si="22"/>
        <v>0</v>
      </c>
      <c r="R48" s="48">
        <f t="shared" si="9"/>
        <v>0</v>
      </c>
      <c r="S48" s="48">
        <f t="shared" si="10"/>
        <v>0</v>
      </c>
      <c r="T48" s="48">
        <f t="shared" si="11"/>
        <v>0</v>
      </c>
      <c r="U48" s="48">
        <f t="shared" si="12"/>
        <v>0</v>
      </c>
      <c r="V48" s="48">
        <f t="shared" si="13"/>
        <v>0</v>
      </c>
      <c r="W48" s="48">
        <f t="shared" si="14"/>
        <v>0</v>
      </c>
      <c r="X48" s="48">
        <f t="shared" si="15"/>
        <v>0</v>
      </c>
      <c r="Y48" s="48">
        <f t="shared" si="16"/>
        <v>0</v>
      </c>
      <c r="Z48" s="48">
        <f t="shared" si="17"/>
        <v>0</v>
      </c>
      <c r="AA48" s="48">
        <f t="shared" si="18"/>
        <v>0</v>
      </c>
      <c r="AB48" s="48">
        <f t="shared" si="19"/>
        <v>0</v>
      </c>
      <c r="AC48" s="48">
        <f t="shared" si="23"/>
        <v>0</v>
      </c>
      <c r="AD48" s="48">
        <f t="shared" si="20"/>
        <v>0</v>
      </c>
      <c r="AE48" s="48">
        <f t="shared" si="29"/>
        <v>0</v>
      </c>
      <c r="AF48" s="48">
        <f t="shared" si="21"/>
        <v>0</v>
      </c>
      <c r="AG48" s="50">
        <f t="shared" ref="AG48" si="34">J48-(SUM(M48:AF48))</f>
        <v>0</v>
      </c>
    </row>
    <row r="49" spans="1:33" x14ac:dyDescent="0.3">
      <c r="A49" s="45">
        <v>45562</v>
      </c>
      <c r="B49" s="46">
        <v>21</v>
      </c>
      <c r="C49" s="46" t="s">
        <v>193</v>
      </c>
      <c r="D49" s="47">
        <v>11108423</v>
      </c>
      <c r="E49" s="46" t="s">
        <v>179</v>
      </c>
      <c r="F49" s="46" t="s">
        <v>180</v>
      </c>
      <c r="G49" s="46" t="s">
        <v>123</v>
      </c>
      <c r="H49" s="41">
        <v>311.8</v>
      </c>
      <c r="I49" s="41"/>
      <c r="J49" s="41">
        <f t="shared" ref="J49:J57" si="35">H49+I49</f>
        <v>311.8</v>
      </c>
      <c r="K49" s="41">
        <v>311.89999999999998</v>
      </c>
      <c r="L49" s="41"/>
      <c r="M49" s="48">
        <f t="shared" si="28"/>
        <v>0</v>
      </c>
      <c r="N49" s="48">
        <f t="shared" si="26"/>
        <v>0</v>
      </c>
      <c r="O49" s="49">
        <f t="shared" ref="O49:O57" si="36">I49</f>
        <v>0</v>
      </c>
      <c r="P49" s="48">
        <f t="shared" si="8"/>
        <v>0</v>
      </c>
      <c r="Q49" s="48">
        <f t="shared" si="22"/>
        <v>0</v>
      </c>
      <c r="R49" s="48">
        <f t="shared" si="9"/>
        <v>0</v>
      </c>
      <c r="S49" s="48">
        <f t="shared" si="10"/>
        <v>0</v>
      </c>
      <c r="T49" s="48">
        <f t="shared" si="11"/>
        <v>0</v>
      </c>
      <c r="U49" s="48">
        <f t="shared" si="12"/>
        <v>0</v>
      </c>
      <c r="V49" s="48">
        <f t="shared" si="13"/>
        <v>311.8</v>
      </c>
      <c r="W49" s="48">
        <f t="shared" si="14"/>
        <v>0</v>
      </c>
      <c r="X49" s="48">
        <f t="shared" si="15"/>
        <v>0</v>
      </c>
      <c r="Y49" s="48">
        <f t="shared" si="16"/>
        <v>0</v>
      </c>
      <c r="Z49" s="48">
        <f t="shared" si="17"/>
        <v>0</v>
      </c>
      <c r="AA49" s="48">
        <f t="shared" si="18"/>
        <v>0</v>
      </c>
      <c r="AB49" s="48">
        <f t="shared" si="19"/>
        <v>0</v>
      </c>
      <c r="AC49" s="48">
        <f t="shared" si="23"/>
        <v>0</v>
      </c>
      <c r="AD49" s="48">
        <f t="shared" si="20"/>
        <v>0</v>
      </c>
      <c r="AE49" s="48">
        <f t="shared" si="29"/>
        <v>0</v>
      </c>
      <c r="AF49" s="48">
        <f t="shared" si="21"/>
        <v>0</v>
      </c>
      <c r="AG49" s="50">
        <f>J49-(SUM(M49:AF49))</f>
        <v>0</v>
      </c>
    </row>
    <row r="50" spans="1:33" x14ac:dyDescent="0.3">
      <c r="A50" s="45">
        <v>45565</v>
      </c>
      <c r="B50" s="46" t="s">
        <v>192</v>
      </c>
      <c r="C50" s="46" t="s">
        <v>126</v>
      </c>
      <c r="D50" s="47"/>
      <c r="E50" s="46"/>
      <c r="F50" s="46" t="s">
        <v>134</v>
      </c>
      <c r="G50" s="46" t="s">
        <v>128</v>
      </c>
      <c r="H50" s="41">
        <v>18</v>
      </c>
      <c r="I50" s="41"/>
      <c r="J50" s="41">
        <f t="shared" si="35"/>
        <v>18</v>
      </c>
      <c r="K50" s="41">
        <v>18</v>
      </c>
      <c r="L50" s="41"/>
      <c r="M50" s="48">
        <f t="shared" si="28"/>
        <v>0</v>
      </c>
      <c r="N50" s="48">
        <f t="shared" si="26"/>
        <v>0</v>
      </c>
      <c r="O50" s="49">
        <f t="shared" si="36"/>
        <v>0</v>
      </c>
      <c r="P50" s="48">
        <f t="shared" si="8"/>
        <v>0</v>
      </c>
      <c r="Q50" s="48">
        <f t="shared" si="22"/>
        <v>0</v>
      </c>
      <c r="R50" s="48">
        <f t="shared" si="9"/>
        <v>0</v>
      </c>
      <c r="S50" s="48">
        <f t="shared" si="10"/>
        <v>0</v>
      </c>
      <c r="T50" s="48">
        <f t="shared" si="11"/>
        <v>0</v>
      </c>
      <c r="U50" s="48">
        <f t="shared" si="12"/>
        <v>0</v>
      </c>
      <c r="V50" s="48">
        <f t="shared" si="13"/>
        <v>0</v>
      </c>
      <c r="W50" s="48">
        <f t="shared" si="14"/>
        <v>0</v>
      </c>
      <c r="X50" s="48">
        <f t="shared" si="15"/>
        <v>0</v>
      </c>
      <c r="Y50" s="48">
        <f t="shared" si="16"/>
        <v>0</v>
      </c>
      <c r="Z50" s="48">
        <f t="shared" si="17"/>
        <v>0</v>
      </c>
      <c r="AA50" s="48">
        <f t="shared" si="18"/>
        <v>0</v>
      </c>
      <c r="AB50" s="48">
        <f t="shared" si="19"/>
        <v>0</v>
      </c>
      <c r="AC50" s="48">
        <f t="shared" si="23"/>
        <v>0</v>
      </c>
      <c r="AD50" s="48">
        <f t="shared" si="20"/>
        <v>0</v>
      </c>
      <c r="AE50" s="48">
        <f t="shared" si="29"/>
        <v>0</v>
      </c>
      <c r="AF50" s="48">
        <f t="shared" si="21"/>
        <v>18</v>
      </c>
      <c r="AG50" s="50">
        <f>J50-(SUM(M50:AF50))</f>
        <v>0</v>
      </c>
    </row>
    <row r="51" spans="1:33" x14ac:dyDescent="0.3">
      <c r="A51" s="45">
        <v>45596</v>
      </c>
      <c r="B51" s="46" t="s">
        <v>192</v>
      </c>
      <c r="C51" s="46" t="s">
        <v>126</v>
      </c>
      <c r="D51" s="47"/>
      <c r="E51" s="46"/>
      <c r="F51" s="46" t="s">
        <v>134</v>
      </c>
      <c r="G51" s="46" t="s">
        <v>128</v>
      </c>
      <c r="H51" s="41">
        <v>5.4</v>
      </c>
      <c r="I51" s="41"/>
      <c r="J51" s="41">
        <f t="shared" ref="J51" si="37">H51+I51</f>
        <v>5.4</v>
      </c>
      <c r="K51" s="41">
        <v>5.4</v>
      </c>
      <c r="L51" s="41"/>
      <c r="M51" s="48">
        <f t="shared" ref="M51" si="38">IF(G51="WAGES, TAX AND NI",H51,0)</f>
        <v>0</v>
      </c>
      <c r="N51" s="48">
        <f t="shared" ref="N51" si="39">IF(G51="SUBSISTENCE",J51,0)</f>
        <v>0</v>
      </c>
      <c r="O51" s="49">
        <f t="shared" ref="O51" si="40">I51</f>
        <v>0</v>
      </c>
      <c r="P51" s="48">
        <f t="shared" si="8"/>
        <v>0</v>
      </c>
      <c r="Q51" s="48">
        <f t="shared" si="22"/>
        <v>0</v>
      </c>
      <c r="R51" s="48">
        <f t="shared" si="9"/>
        <v>0</v>
      </c>
      <c r="S51" s="48">
        <f t="shared" si="10"/>
        <v>0</v>
      </c>
      <c r="T51" s="48">
        <f t="shared" si="11"/>
        <v>0</v>
      </c>
      <c r="U51" s="48">
        <f t="shared" si="12"/>
        <v>0</v>
      </c>
      <c r="V51" s="48">
        <f t="shared" si="13"/>
        <v>0</v>
      </c>
      <c r="W51" s="48">
        <f t="shared" si="14"/>
        <v>0</v>
      </c>
      <c r="X51" s="48">
        <f t="shared" si="15"/>
        <v>0</v>
      </c>
      <c r="Y51" s="48">
        <f t="shared" si="16"/>
        <v>0</v>
      </c>
      <c r="Z51" s="48">
        <f t="shared" si="17"/>
        <v>0</v>
      </c>
      <c r="AA51" s="48">
        <f t="shared" si="18"/>
        <v>0</v>
      </c>
      <c r="AB51" s="48">
        <f t="shared" si="19"/>
        <v>0</v>
      </c>
      <c r="AC51" s="48">
        <f t="shared" si="23"/>
        <v>0</v>
      </c>
      <c r="AD51" s="48">
        <f t="shared" si="20"/>
        <v>0</v>
      </c>
      <c r="AE51" s="48">
        <f t="shared" si="29"/>
        <v>0</v>
      </c>
      <c r="AF51" s="48">
        <f t="shared" si="21"/>
        <v>5.4</v>
      </c>
      <c r="AG51" s="50">
        <f t="shared" ref="AG51" si="41">J51-(SUM(M51:AF51))</f>
        <v>0</v>
      </c>
    </row>
    <row r="52" spans="1:33" s="44" customFormat="1" x14ac:dyDescent="0.3">
      <c r="A52" s="45">
        <v>45608</v>
      </c>
      <c r="B52" s="46">
        <v>24</v>
      </c>
      <c r="C52" s="46" t="s">
        <v>103</v>
      </c>
      <c r="D52" s="47"/>
      <c r="E52" s="46"/>
      <c r="F52" s="46" t="s">
        <v>124</v>
      </c>
      <c r="G52" s="46" t="s">
        <v>104</v>
      </c>
      <c r="H52" s="41">
        <v>443.39</v>
      </c>
      <c r="I52" s="41"/>
      <c r="J52" s="41">
        <f t="shared" si="35"/>
        <v>443.39</v>
      </c>
      <c r="K52" s="41"/>
      <c r="L52" s="41"/>
      <c r="M52" s="48">
        <f t="shared" si="28"/>
        <v>443.39</v>
      </c>
      <c r="N52" s="48">
        <f t="shared" si="26"/>
        <v>0</v>
      </c>
      <c r="O52" s="49">
        <f t="shared" si="36"/>
        <v>0</v>
      </c>
      <c r="P52" s="48">
        <f t="shared" si="8"/>
        <v>0</v>
      </c>
      <c r="Q52" s="48">
        <f t="shared" si="22"/>
        <v>0</v>
      </c>
      <c r="R52" s="48">
        <f t="shared" si="9"/>
        <v>0</v>
      </c>
      <c r="S52" s="48">
        <f t="shared" si="10"/>
        <v>0</v>
      </c>
      <c r="T52" s="48">
        <f t="shared" si="11"/>
        <v>0</v>
      </c>
      <c r="U52" s="48">
        <f t="shared" si="12"/>
        <v>0</v>
      </c>
      <c r="V52" s="48">
        <f t="shared" si="13"/>
        <v>0</v>
      </c>
      <c r="W52" s="48">
        <f t="shared" si="14"/>
        <v>0</v>
      </c>
      <c r="X52" s="48">
        <f t="shared" si="15"/>
        <v>0</v>
      </c>
      <c r="Y52" s="48">
        <f t="shared" si="16"/>
        <v>0</v>
      </c>
      <c r="Z52" s="48">
        <f t="shared" si="17"/>
        <v>0</v>
      </c>
      <c r="AA52" s="48">
        <f t="shared" si="18"/>
        <v>0</v>
      </c>
      <c r="AB52" s="48">
        <f t="shared" si="19"/>
        <v>0</v>
      </c>
      <c r="AC52" s="48">
        <f t="shared" si="23"/>
        <v>0</v>
      </c>
      <c r="AD52" s="48">
        <f t="shared" si="20"/>
        <v>0</v>
      </c>
      <c r="AE52" s="48">
        <f t="shared" si="29"/>
        <v>0</v>
      </c>
      <c r="AF52" s="48">
        <f t="shared" si="21"/>
        <v>0</v>
      </c>
      <c r="AG52" s="50">
        <f>J52-(SUM(M52:AD52))</f>
        <v>0</v>
      </c>
    </row>
    <row r="53" spans="1:33" s="44" customFormat="1" x14ac:dyDescent="0.3">
      <c r="A53" s="45">
        <v>45608</v>
      </c>
      <c r="B53" s="46">
        <v>24</v>
      </c>
      <c r="C53" s="46" t="s">
        <v>103</v>
      </c>
      <c r="D53" s="47"/>
      <c r="E53" s="46"/>
      <c r="F53" s="46" t="s">
        <v>124</v>
      </c>
      <c r="G53" s="46" t="s">
        <v>105</v>
      </c>
      <c r="H53" s="41">
        <f>20.83+12.5</f>
        <v>33.33</v>
      </c>
      <c r="I53" s="41"/>
      <c r="J53" s="41">
        <f t="shared" si="35"/>
        <v>33.33</v>
      </c>
      <c r="K53" s="41"/>
      <c r="L53" s="41"/>
      <c r="M53" s="48">
        <f t="shared" si="28"/>
        <v>0</v>
      </c>
      <c r="N53" s="48">
        <f t="shared" si="26"/>
        <v>33.33</v>
      </c>
      <c r="O53" s="49">
        <f t="shared" si="36"/>
        <v>0</v>
      </c>
      <c r="P53" s="48">
        <f t="shared" si="8"/>
        <v>0</v>
      </c>
      <c r="Q53" s="48">
        <f t="shared" si="22"/>
        <v>0</v>
      </c>
      <c r="R53" s="48">
        <f t="shared" si="9"/>
        <v>0</v>
      </c>
      <c r="S53" s="48">
        <f t="shared" si="10"/>
        <v>0</v>
      </c>
      <c r="T53" s="48">
        <f t="shared" si="11"/>
        <v>0</v>
      </c>
      <c r="U53" s="48">
        <f t="shared" si="12"/>
        <v>0</v>
      </c>
      <c r="V53" s="48">
        <f t="shared" si="13"/>
        <v>0</v>
      </c>
      <c r="W53" s="48">
        <f t="shared" si="14"/>
        <v>0</v>
      </c>
      <c r="X53" s="48">
        <f t="shared" si="15"/>
        <v>0</v>
      </c>
      <c r="Y53" s="48">
        <f t="shared" si="16"/>
        <v>0</v>
      </c>
      <c r="Z53" s="48">
        <f t="shared" si="17"/>
        <v>0</v>
      </c>
      <c r="AA53" s="48">
        <f t="shared" si="18"/>
        <v>0</v>
      </c>
      <c r="AB53" s="48">
        <f t="shared" si="19"/>
        <v>0</v>
      </c>
      <c r="AC53" s="48">
        <f t="shared" si="23"/>
        <v>0</v>
      </c>
      <c r="AD53" s="48">
        <f t="shared" si="20"/>
        <v>0</v>
      </c>
      <c r="AE53" s="48">
        <f t="shared" si="29"/>
        <v>0</v>
      </c>
      <c r="AF53" s="48">
        <f t="shared" si="21"/>
        <v>0</v>
      </c>
      <c r="AG53" s="50">
        <f>J53-(SUM(M53:AD53))</f>
        <v>0</v>
      </c>
    </row>
    <row r="54" spans="1:33" s="44" customFormat="1" x14ac:dyDescent="0.3">
      <c r="A54" s="45">
        <v>45608</v>
      </c>
      <c r="B54" s="46">
        <v>24</v>
      </c>
      <c r="C54" s="46" t="s">
        <v>185</v>
      </c>
      <c r="D54" s="47" t="s">
        <v>186</v>
      </c>
      <c r="E54" s="46" t="s">
        <v>146</v>
      </c>
      <c r="F54" s="46" t="s">
        <v>145</v>
      </c>
      <c r="G54" s="46" t="s">
        <v>112</v>
      </c>
      <c r="H54" s="41">
        <v>4.57</v>
      </c>
      <c r="I54" s="41">
        <v>0.92</v>
      </c>
      <c r="J54" s="41">
        <f t="shared" si="35"/>
        <v>5.49</v>
      </c>
      <c r="K54" s="41"/>
      <c r="L54" s="51"/>
      <c r="M54" s="48">
        <f t="shared" si="28"/>
        <v>0</v>
      </c>
      <c r="N54" s="48">
        <f t="shared" si="26"/>
        <v>0</v>
      </c>
      <c r="O54" s="49">
        <f t="shared" si="36"/>
        <v>0.92</v>
      </c>
      <c r="P54" s="48">
        <f t="shared" si="8"/>
        <v>0</v>
      </c>
      <c r="Q54" s="48">
        <f t="shared" si="22"/>
        <v>0</v>
      </c>
      <c r="R54" s="48">
        <f t="shared" si="9"/>
        <v>4.57</v>
      </c>
      <c r="S54" s="48">
        <f t="shared" si="10"/>
        <v>0</v>
      </c>
      <c r="T54" s="48">
        <f t="shared" si="11"/>
        <v>0</v>
      </c>
      <c r="U54" s="48">
        <f t="shared" si="12"/>
        <v>0</v>
      </c>
      <c r="V54" s="48">
        <f t="shared" si="13"/>
        <v>0</v>
      </c>
      <c r="W54" s="48">
        <f t="shared" si="14"/>
        <v>0</v>
      </c>
      <c r="X54" s="48">
        <f t="shared" si="15"/>
        <v>0</v>
      </c>
      <c r="Y54" s="48">
        <f t="shared" si="16"/>
        <v>0</v>
      </c>
      <c r="Z54" s="48">
        <f t="shared" si="17"/>
        <v>0</v>
      </c>
      <c r="AA54" s="48">
        <f t="shared" si="18"/>
        <v>0</v>
      </c>
      <c r="AB54" s="48">
        <f t="shared" si="19"/>
        <v>0</v>
      </c>
      <c r="AC54" s="48">
        <f t="shared" si="23"/>
        <v>0</v>
      </c>
      <c r="AD54" s="48">
        <f t="shared" si="20"/>
        <v>0</v>
      </c>
      <c r="AE54" s="48">
        <f t="shared" si="29"/>
        <v>0</v>
      </c>
      <c r="AF54" s="48">
        <f t="shared" si="21"/>
        <v>0</v>
      </c>
      <c r="AG54" s="50">
        <f>J54-(SUM(M54:AF54))</f>
        <v>0</v>
      </c>
    </row>
    <row r="55" spans="1:33" s="44" customFormat="1" x14ac:dyDescent="0.3">
      <c r="A55" s="45">
        <v>45608</v>
      </c>
      <c r="B55" s="46">
        <v>24</v>
      </c>
      <c r="C55" s="46" t="s">
        <v>110</v>
      </c>
      <c r="D55" s="47" t="s">
        <v>187</v>
      </c>
      <c r="E55" s="46" t="s">
        <v>111</v>
      </c>
      <c r="F55" s="46" t="s">
        <v>177</v>
      </c>
      <c r="G55" s="46" t="s">
        <v>112</v>
      </c>
      <c r="H55" s="41">
        <v>10.3</v>
      </c>
      <c r="I55" s="41">
        <v>2.06</v>
      </c>
      <c r="J55" s="41">
        <f t="shared" si="35"/>
        <v>12.360000000000001</v>
      </c>
      <c r="K55" s="41"/>
      <c r="L55" s="41"/>
      <c r="M55" s="48">
        <f t="shared" si="28"/>
        <v>0</v>
      </c>
      <c r="N55" s="48">
        <f t="shared" si="26"/>
        <v>0</v>
      </c>
      <c r="O55" s="49">
        <f t="shared" si="36"/>
        <v>2.06</v>
      </c>
      <c r="P55" s="48">
        <f t="shared" si="8"/>
        <v>0</v>
      </c>
      <c r="Q55" s="48">
        <f t="shared" si="22"/>
        <v>0</v>
      </c>
      <c r="R55" s="48">
        <f t="shared" si="9"/>
        <v>10.3</v>
      </c>
      <c r="S55" s="48">
        <f t="shared" si="10"/>
        <v>0</v>
      </c>
      <c r="T55" s="48">
        <f t="shared" si="11"/>
        <v>0</v>
      </c>
      <c r="U55" s="48">
        <f t="shared" si="12"/>
        <v>0</v>
      </c>
      <c r="V55" s="48">
        <f t="shared" si="13"/>
        <v>0</v>
      </c>
      <c r="W55" s="48">
        <f t="shared" si="14"/>
        <v>0</v>
      </c>
      <c r="X55" s="48">
        <f t="shared" si="15"/>
        <v>0</v>
      </c>
      <c r="Y55" s="48">
        <f t="shared" si="16"/>
        <v>0</v>
      </c>
      <c r="Z55" s="48">
        <f t="shared" si="17"/>
        <v>0</v>
      </c>
      <c r="AA55" s="48">
        <f t="shared" si="18"/>
        <v>0</v>
      </c>
      <c r="AB55" s="48">
        <f t="shared" si="19"/>
        <v>0</v>
      </c>
      <c r="AC55" s="48">
        <f t="shared" si="23"/>
        <v>0</v>
      </c>
      <c r="AD55" s="48">
        <f t="shared" si="20"/>
        <v>0</v>
      </c>
      <c r="AE55" s="48">
        <f t="shared" si="29"/>
        <v>0</v>
      </c>
      <c r="AF55" s="48">
        <f t="shared" si="21"/>
        <v>0</v>
      </c>
      <c r="AG55" s="50">
        <f>J55-(SUM(M55:AD55))</f>
        <v>0</v>
      </c>
    </row>
    <row r="56" spans="1:33" s="44" customFormat="1" x14ac:dyDescent="0.3">
      <c r="A56" s="45">
        <v>45608</v>
      </c>
      <c r="B56" s="46">
        <v>24</v>
      </c>
      <c r="C56" s="46" t="s">
        <v>188</v>
      </c>
      <c r="D56" s="47"/>
      <c r="E56" s="46"/>
      <c r="F56" s="46" t="s">
        <v>125</v>
      </c>
      <c r="G56" s="46" t="s">
        <v>123</v>
      </c>
      <c r="H56" s="41">
        <v>31.2</v>
      </c>
      <c r="I56" s="41"/>
      <c r="J56" s="41">
        <f t="shared" si="35"/>
        <v>31.2</v>
      </c>
      <c r="K56" s="41">
        <f>SUM(J52:J56)</f>
        <v>525.77</v>
      </c>
      <c r="L56" s="51"/>
      <c r="M56" s="48">
        <f t="shared" ref="M56" si="42">IF(G56="WAGES, TAX AND NI",H56,0)</f>
        <v>0</v>
      </c>
      <c r="N56" s="48">
        <f t="shared" si="26"/>
        <v>0</v>
      </c>
      <c r="O56" s="49">
        <f t="shared" si="36"/>
        <v>0</v>
      </c>
      <c r="P56" s="48">
        <f t="shared" si="8"/>
        <v>0</v>
      </c>
      <c r="Q56" s="48">
        <f t="shared" si="22"/>
        <v>0</v>
      </c>
      <c r="R56" s="48">
        <f t="shared" si="9"/>
        <v>0</v>
      </c>
      <c r="S56" s="48">
        <f t="shared" si="10"/>
        <v>0</v>
      </c>
      <c r="T56" s="48">
        <f t="shared" si="11"/>
        <v>0</v>
      </c>
      <c r="U56" s="48">
        <f t="shared" si="12"/>
        <v>0</v>
      </c>
      <c r="V56" s="48">
        <f t="shared" si="13"/>
        <v>31.2</v>
      </c>
      <c r="W56" s="48">
        <f t="shared" si="14"/>
        <v>0</v>
      </c>
      <c r="X56" s="48">
        <f t="shared" si="15"/>
        <v>0</v>
      </c>
      <c r="Y56" s="48">
        <f t="shared" si="16"/>
        <v>0</v>
      </c>
      <c r="Z56" s="48">
        <f t="shared" si="17"/>
        <v>0</v>
      </c>
      <c r="AA56" s="48">
        <f t="shared" si="18"/>
        <v>0</v>
      </c>
      <c r="AB56" s="48">
        <f t="shared" si="19"/>
        <v>0</v>
      </c>
      <c r="AC56" s="48">
        <f t="shared" si="23"/>
        <v>0</v>
      </c>
      <c r="AD56" s="48">
        <f t="shared" si="20"/>
        <v>0</v>
      </c>
      <c r="AE56" s="48">
        <f t="shared" si="29"/>
        <v>0</v>
      </c>
      <c r="AF56" s="48">
        <f t="shared" si="21"/>
        <v>0</v>
      </c>
      <c r="AG56" s="50">
        <f t="shared" ref="AG56" si="43">J56-(SUM(M56:AF56))</f>
        <v>0</v>
      </c>
    </row>
    <row r="57" spans="1:33" x14ac:dyDescent="0.3">
      <c r="A57" s="45">
        <v>45608</v>
      </c>
      <c r="B57" s="46">
        <v>25</v>
      </c>
      <c r="C57" s="46" t="s">
        <v>15</v>
      </c>
      <c r="D57" s="47"/>
      <c r="E57" s="46"/>
      <c r="F57" s="46" t="s">
        <v>106</v>
      </c>
      <c r="G57" s="46" t="s">
        <v>104</v>
      </c>
      <c r="H57" s="41">
        <v>110.8</v>
      </c>
      <c r="I57" s="41"/>
      <c r="J57" s="41">
        <f t="shared" si="35"/>
        <v>110.8</v>
      </c>
      <c r="K57" s="41">
        <v>110.8</v>
      </c>
      <c r="L57" s="41"/>
      <c r="M57" s="48">
        <f t="shared" si="28"/>
        <v>110.8</v>
      </c>
      <c r="N57" s="48">
        <f t="shared" si="26"/>
        <v>0</v>
      </c>
      <c r="O57" s="49">
        <f t="shared" si="36"/>
        <v>0</v>
      </c>
      <c r="P57" s="48">
        <f t="shared" si="8"/>
        <v>0</v>
      </c>
      <c r="Q57" s="48">
        <f t="shared" si="22"/>
        <v>0</v>
      </c>
      <c r="R57" s="48">
        <f t="shared" si="9"/>
        <v>0</v>
      </c>
      <c r="S57" s="48">
        <f t="shared" si="10"/>
        <v>0</v>
      </c>
      <c r="T57" s="48">
        <f t="shared" si="11"/>
        <v>0</v>
      </c>
      <c r="U57" s="48">
        <f t="shared" si="12"/>
        <v>0</v>
      </c>
      <c r="V57" s="48">
        <f t="shared" si="13"/>
        <v>0</v>
      </c>
      <c r="W57" s="48">
        <f t="shared" si="14"/>
        <v>0</v>
      </c>
      <c r="X57" s="48">
        <f t="shared" si="15"/>
        <v>0</v>
      </c>
      <c r="Y57" s="48">
        <f t="shared" si="16"/>
        <v>0</v>
      </c>
      <c r="Z57" s="48">
        <f t="shared" si="17"/>
        <v>0</v>
      </c>
      <c r="AA57" s="48">
        <f t="shared" si="18"/>
        <v>0</v>
      </c>
      <c r="AB57" s="48">
        <f t="shared" si="19"/>
        <v>0</v>
      </c>
      <c r="AC57" s="48">
        <f t="shared" si="23"/>
        <v>0</v>
      </c>
      <c r="AD57" s="48">
        <f t="shared" si="20"/>
        <v>0</v>
      </c>
      <c r="AE57" s="48">
        <f t="shared" si="29"/>
        <v>0</v>
      </c>
      <c r="AF57" s="48">
        <f t="shared" si="21"/>
        <v>0</v>
      </c>
      <c r="AG57" s="50">
        <f t="shared" ref="AG57" si="44">J57-(SUM(M57:AF57))</f>
        <v>0</v>
      </c>
    </row>
    <row r="58" spans="1:33" s="44" customFormat="1" x14ac:dyDescent="0.3">
      <c r="A58" s="45">
        <v>45641</v>
      </c>
      <c r="B58" s="46">
        <v>30</v>
      </c>
      <c r="C58" s="46" t="s">
        <v>103</v>
      </c>
      <c r="D58" s="47"/>
      <c r="E58" s="46"/>
      <c r="F58" s="46" t="s">
        <v>203</v>
      </c>
      <c r="G58" s="46" t="s">
        <v>104</v>
      </c>
      <c r="H58" s="41">
        <v>602.12</v>
      </c>
      <c r="I58" s="41"/>
      <c r="J58" s="41">
        <f t="shared" ref="J58" si="45">H58+I58</f>
        <v>602.12</v>
      </c>
      <c r="K58" s="41"/>
      <c r="L58" s="41"/>
      <c r="M58" s="48">
        <f t="shared" ref="M58" si="46">IF(G58="WAGES, TAX AND NI",H58,0)</f>
        <v>602.12</v>
      </c>
      <c r="N58" s="48">
        <f t="shared" ref="N58" si="47">IF(G58="SUBSISTENCE",J58,0)</f>
        <v>0</v>
      </c>
      <c r="O58" s="49">
        <f t="shared" ref="O58" si="48">I58</f>
        <v>0</v>
      </c>
      <c r="P58" s="48">
        <f t="shared" si="8"/>
        <v>0</v>
      </c>
      <c r="Q58" s="48">
        <f t="shared" si="22"/>
        <v>0</v>
      </c>
      <c r="R58" s="48">
        <f t="shared" si="9"/>
        <v>0</v>
      </c>
      <c r="S58" s="48">
        <f t="shared" si="10"/>
        <v>0</v>
      </c>
      <c r="T58" s="48">
        <f t="shared" si="11"/>
        <v>0</v>
      </c>
      <c r="U58" s="48">
        <f t="shared" si="12"/>
        <v>0</v>
      </c>
      <c r="V58" s="48">
        <f t="shared" si="13"/>
        <v>0</v>
      </c>
      <c r="W58" s="48">
        <f t="shared" si="14"/>
        <v>0</v>
      </c>
      <c r="X58" s="48">
        <f t="shared" si="15"/>
        <v>0</v>
      </c>
      <c r="Y58" s="48">
        <f t="shared" si="16"/>
        <v>0</v>
      </c>
      <c r="Z58" s="48">
        <f t="shared" si="17"/>
        <v>0</v>
      </c>
      <c r="AA58" s="48">
        <f t="shared" si="18"/>
        <v>0</v>
      </c>
      <c r="AB58" s="48">
        <f t="shared" si="19"/>
        <v>0</v>
      </c>
      <c r="AC58" s="48">
        <f t="shared" si="23"/>
        <v>0</v>
      </c>
      <c r="AD58" s="48">
        <f t="shared" si="20"/>
        <v>0</v>
      </c>
      <c r="AE58" s="48">
        <f t="shared" si="29"/>
        <v>0</v>
      </c>
      <c r="AF58" s="48">
        <f t="shared" si="21"/>
        <v>0</v>
      </c>
      <c r="AG58" s="50">
        <f>J58-(SUM(M58:AD58))</f>
        <v>0</v>
      </c>
    </row>
    <row r="59" spans="1:33" s="44" customFormat="1" x14ac:dyDescent="0.3">
      <c r="A59" s="45">
        <v>45641</v>
      </c>
      <c r="B59" s="46">
        <v>30</v>
      </c>
      <c r="C59" s="46" t="s">
        <v>103</v>
      </c>
      <c r="D59" s="47"/>
      <c r="E59" s="46"/>
      <c r="F59" s="46" t="s">
        <v>203</v>
      </c>
      <c r="G59" s="46" t="s">
        <v>105</v>
      </c>
      <c r="H59" s="41">
        <f>20.83+12.5</f>
        <v>33.33</v>
      </c>
      <c r="I59" s="41"/>
      <c r="J59" s="41">
        <f t="shared" ref="J59:J61" si="49">H59+I59</f>
        <v>33.33</v>
      </c>
      <c r="K59" s="41"/>
      <c r="L59" s="41"/>
      <c r="M59" s="48">
        <f t="shared" ref="M59:M61" si="50">IF(G59="WAGES, TAX AND NI",H59,0)</f>
        <v>0</v>
      </c>
      <c r="N59" s="48">
        <f t="shared" ref="N59:N61" si="51">IF(G59="SUBSISTENCE",J59,0)</f>
        <v>33.33</v>
      </c>
      <c r="O59" s="49">
        <f t="shared" ref="O59:O61" si="52">I59</f>
        <v>0</v>
      </c>
      <c r="P59" s="48">
        <f t="shared" si="8"/>
        <v>0</v>
      </c>
      <c r="Q59" s="48">
        <f t="shared" si="22"/>
        <v>0</v>
      </c>
      <c r="R59" s="48">
        <f t="shared" si="9"/>
        <v>0</v>
      </c>
      <c r="S59" s="48">
        <f t="shared" si="10"/>
        <v>0</v>
      </c>
      <c r="T59" s="48">
        <f t="shared" si="11"/>
        <v>0</v>
      </c>
      <c r="U59" s="48">
        <f t="shared" si="12"/>
        <v>0</v>
      </c>
      <c r="V59" s="48">
        <f t="shared" si="13"/>
        <v>0</v>
      </c>
      <c r="W59" s="48">
        <f t="shared" si="14"/>
        <v>0</v>
      </c>
      <c r="X59" s="48">
        <f t="shared" si="15"/>
        <v>0</v>
      </c>
      <c r="Y59" s="48">
        <f t="shared" si="16"/>
        <v>0</v>
      </c>
      <c r="Z59" s="48">
        <f t="shared" si="17"/>
        <v>0</v>
      </c>
      <c r="AA59" s="48">
        <f t="shared" si="18"/>
        <v>0</v>
      </c>
      <c r="AB59" s="48">
        <f t="shared" si="19"/>
        <v>0</v>
      </c>
      <c r="AC59" s="48">
        <f t="shared" si="23"/>
        <v>0</v>
      </c>
      <c r="AD59" s="48">
        <f t="shared" si="20"/>
        <v>0</v>
      </c>
      <c r="AE59" s="48">
        <f t="shared" si="29"/>
        <v>0</v>
      </c>
      <c r="AF59" s="48">
        <f t="shared" si="21"/>
        <v>0</v>
      </c>
      <c r="AG59" s="50">
        <f>J59-(SUM(M59:AD59))</f>
        <v>0</v>
      </c>
    </row>
    <row r="60" spans="1:33" s="44" customFormat="1" x14ac:dyDescent="0.3">
      <c r="A60" s="45">
        <v>45634</v>
      </c>
      <c r="B60" s="46">
        <v>30</v>
      </c>
      <c r="C60" s="46" t="s">
        <v>185</v>
      </c>
      <c r="D60" s="47" t="s">
        <v>201</v>
      </c>
      <c r="E60" s="46" t="s">
        <v>146</v>
      </c>
      <c r="F60" s="46" t="s">
        <v>145</v>
      </c>
      <c r="G60" s="46" t="s">
        <v>112</v>
      </c>
      <c r="H60" s="41">
        <v>4.57</v>
      </c>
      <c r="I60" s="41">
        <v>0.92</v>
      </c>
      <c r="J60" s="41">
        <f t="shared" si="49"/>
        <v>5.49</v>
      </c>
      <c r="K60" s="41"/>
      <c r="L60" s="51"/>
      <c r="M60" s="48">
        <f t="shared" si="50"/>
        <v>0</v>
      </c>
      <c r="N60" s="48">
        <f t="shared" si="51"/>
        <v>0</v>
      </c>
      <c r="O60" s="49">
        <f t="shared" si="52"/>
        <v>0.92</v>
      </c>
      <c r="P60" s="48">
        <f t="shared" si="8"/>
        <v>0</v>
      </c>
      <c r="Q60" s="48">
        <f t="shared" si="22"/>
        <v>0</v>
      </c>
      <c r="R60" s="48">
        <f t="shared" si="9"/>
        <v>4.57</v>
      </c>
      <c r="S60" s="48">
        <f t="shared" si="10"/>
        <v>0</v>
      </c>
      <c r="T60" s="48">
        <f t="shared" si="11"/>
        <v>0</v>
      </c>
      <c r="U60" s="48">
        <f t="shared" si="12"/>
        <v>0</v>
      </c>
      <c r="V60" s="48">
        <f t="shared" si="13"/>
        <v>0</v>
      </c>
      <c r="W60" s="48">
        <f t="shared" si="14"/>
        <v>0</v>
      </c>
      <c r="X60" s="48">
        <f t="shared" si="15"/>
        <v>0</v>
      </c>
      <c r="Y60" s="48">
        <f t="shared" si="16"/>
        <v>0</v>
      </c>
      <c r="Z60" s="48">
        <f t="shared" si="17"/>
        <v>0</v>
      </c>
      <c r="AA60" s="48">
        <f t="shared" si="18"/>
        <v>0</v>
      </c>
      <c r="AB60" s="48">
        <f t="shared" si="19"/>
        <v>0</v>
      </c>
      <c r="AC60" s="48">
        <f t="shared" si="23"/>
        <v>0</v>
      </c>
      <c r="AD60" s="48">
        <f t="shared" si="20"/>
        <v>0</v>
      </c>
      <c r="AE60" s="48">
        <f t="shared" si="29"/>
        <v>0</v>
      </c>
      <c r="AF60" s="48">
        <f t="shared" si="21"/>
        <v>0</v>
      </c>
      <c r="AG60" s="50">
        <f>J60-(SUM(M60:AF60))</f>
        <v>0</v>
      </c>
    </row>
    <row r="61" spans="1:33" s="44" customFormat="1" x14ac:dyDescent="0.3">
      <c r="A61" s="45">
        <v>45620</v>
      </c>
      <c r="B61" s="46">
        <v>30</v>
      </c>
      <c r="C61" s="46" t="s">
        <v>110</v>
      </c>
      <c r="D61" s="47" t="s">
        <v>202</v>
      </c>
      <c r="E61" s="46" t="s">
        <v>111</v>
      </c>
      <c r="F61" s="46" t="s">
        <v>177</v>
      </c>
      <c r="G61" s="46" t="s">
        <v>112</v>
      </c>
      <c r="H61" s="41">
        <v>10.3</v>
      </c>
      <c r="I61" s="41">
        <v>2.06</v>
      </c>
      <c r="J61" s="41">
        <f t="shared" si="49"/>
        <v>12.360000000000001</v>
      </c>
      <c r="K61" s="41">
        <f>SUM(J58:J61)</f>
        <v>653.30000000000007</v>
      </c>
      <c r="L61" s="41"/>
      <c r="M61" s="48">
        <f t="shared" si="50"/>
        <v>0</v>
      </c>
      <c r="N61" s="48">
        <f t="shared" si="51"/>
        <v>0</v>
      </c>
      <c r="O61" s="49">
        <f t="shared" si="52"/>
        <v>2.06</v>
      </c>
      <c r="P61" s="48">
        <f t="shared" si="8"/>
        <v>0</v>
      </c>
      <c r="Q61" s="48">
        <f t="shared" si="22"/>
        <v>0</v>
      </c>
      <c r="R61" s="48">
        <f t="shared" si="9"/>
        <v>10.3</v>
      </c>
      <c r="S61" s="48">
        <f t="shared" si="10"/>
        <v>0</v>
      </c>
      <c r="T61" s="48">
        <f t="shared" si="11"/>
        <v>0</v>
      </c>
      <c r="U61" s="48">
        <f t="shared" si="12"/>
        <v>0</v>
      </c>
      <c r="V61" s="48">
        <f t="shared" si="13"/>
        <v>0</v>
      </c>
      <c r="W61" s="48">
        <f t="shared" si="14"/>
        <v>0</v>
      </c>
      <c r="X61" s="48">
        <f t="shared" si="15"/>
        <v>0</v>
      </c>
      <c r="Y61" s="48">
        <f t="shared" si="16"/>
        <v>0</v>
      </c>
      <c r="Z61" s="48">
        <f t="shared" si="17"/>
        <v>0</v>
      </c>
      <c r="AA61" s="48">
        <f t="shared" si="18"/>
        <v>0</v>
      </c>
      <c r="AB61" s="48">
        <f t="shared" si="19"/>
        <v>0</v>
      </c>
      <c r="AC61" s="48">
        <f t="shared" si="23"/>
        <v>0</v>
      </c>
      <c r="AD61" s="48">
        <f t="shared" si="20"/>
        <v>0</v>
      </c>
      <c r="AE61" s="48">
        <f t="shared" si="29"/>
        <v>0</v>
      </c>
      <c r="AF61" s="48">
        <f t="shared" si="21"/>
        <v>0</v>
      </c>
      <c r="AG61" s="50">
        <f>J61-(SUM(M61:AD61))</f>
        <v>0</v>
      </c>
    </row>
    <row r="62" spans="1:33" s="44" customFormat="1" x14ac:dyDescent="0.3">
      <c r="A62" s="45">
        <v>45559</v>
      </c>
      <c r="B62" s="46">
        <v>22</v>
      </c>
      <c r="C62" s="46" t="s">
        <v>182</v>
      </c>
      <c r="D62" s="47">
        <v>8101</v>
      </c>
      <c r="E62" s="46" t="s">
        <v>183</v>
      </c>
      <c r="F62" s="46" t="s">
        <v>184</v>
      </c>
      <c r="G62" s="46" t="s">
        <v>107</v>
      </c>
      <c r="H62" s="41">
        <v>150</v>
      </c>
      <c r="I62" s="41">
        <v>30</v>
      </c>
      <c r="J62" s="41">
        <f t="shared" ref="J62:J82" si="53">H62+I62</f>
        <v>180</v>
      </c>
      <c r="K62" s="41">
        <v>180</v>
      </c>
      <c r="L62" s="51"/>
      <c r="M62" s="48">
        <f t="shared" si="28"/>
        <v>0</v>
      </c>
      <c r="N62" s="48">
        <f t="shared" si="26"/>
        <v>0</v>
      </c>
      <c r="O62" s="49">
        <f t="shared" ref="O62:O81" si="54">I62</f>
        <v>30</v>
      </c>
      <c r="P62" s="48">
        <f t="shared" si="8"/>
        <v>0</v>
      </c>
      <c r="Q62" s="48">
        <f t="shared" si="22"/>
        <v>0</v>
      </c>
      <c r="R62" s="48">
        <f t="shared" si="9"/>
        <v>0</v>
      </c>
      <c r="S62" s="48">
        <f t="shared" si="10"/>
        <v>0</v>
      </c>
      <c r="T62" s="48">
        <f t="shared" si="11"/>
        <v>0</v>
      </c>
      <c r="U62" s="48">
        <f t="shared" si="12"/>
        <v>0</v>
      </c>
      <c r="V62" s="48">
        <f t="shared" si="13"/>
        <v>0</v>
      </c>
      <c r="W62" s="48">
        <f t="shared" si="14"/>
        <v>0</v>
      </c>
      <c r="X62" s="48">
        <f t="shared" si="15"/>
        <v>150</v>
      </c>
      <c r="Y62" s="48">
        <f t="shared" si="16"/>
        <v>0</v>
      </c>
      <c r="Z62" s="48">
        <f t="shared" si="17"/>
        <v>0</v>
      </c>
      <c r="AA62" s="48">
        <f t="shared" si="18"/>
        <v>0</v>
      </c>
      <c r="AB62" s="48">
        <f t="shared" si="19"/>
        <v>0</v>
      </c>
      <c r="AC62" s="48">
        <f t="shared" si="23"/>
        <v>0</v>
      </c>
      <c r="AD62" s="48">
        <f t="shared" si="20"/>
        <v>0</v>
      </c>
      <c r="AE62" s="48">
        <f t="shared" si="29"/>
        <v>0</v>
      </c>
      <c r="AF62" s="48">
        <f t="shared" si="21"/>
        <v>0</v>
      </c>
      <c r="AG62" s="50">
        <f>J62-(SUM(M62:AF62))</f>
        <v>0</v>
      </c>
    </row>
    <row r="63" spans="1:33" x14ac:dyDescent="0.3">
      <c r="A63" s="45">
        <v>45641</v>
      </c>
      <c r="B63" s="46">
        <v>31</v>
      </c>
      <c r="C63" s="46" t="s">
        <v>15</v>
      </c>
      <c r="D63" s="47"/>
      <c r="E63" s="46"/>
      <c r="F63" s="46" t="s">
        <v>106</v>
      </c>
      <c r="G63" s="46" t="s">
        <v>104</v>
      </c>
      <c r="H63" s="41">
        <v>173.2</v>
      </c>
      <c r="I63" s="41"/>
      <c r="J63" s="41">
        <f t="shared" si="53"/>
        <v>173.2</v>
      </c>
      <c r="K63" s="41">
        <v>173.2</v>
      </c>
      <c r="L63" s="41"/>
      <c r="M63" s="48">
        <f t="shared" si="28"/>
        <v>173.2</v>
      </c>
      <c r="N63" s="48">
        <f t="shared" ref="N63:N81" si="55">IF(G63="SUBSISTENCE",J63,0)</f>
        <v>0</v>
      </c>
      <c r="O63" s="49">
        <f t="shared" si="54"/>
        <v>0</v>
      </c>
      <c r="P63" s="48">
        <f t="shared" si="8"/>
        <v>0</v>
      </c>
      <c r="Q63" s="48">
        <f t="shared" si="22"/>
        <v>0</v>
      </c>
      <c r="R63" s="48">
        <f t="shared" si="9"/>
        <v>0</v>
      </c>
      <c r="S63" s="48">
        <f t="shared" si="10"/>
        <v>0</v>
      </c>
      <c r="T63" s="48">
        <f t="shared" si="11"/>
        <v>0</v>
      </c>
      <c r="U63" s="48">
        <f t="shared" si="12"/>
        <v>0</v>
      </c>
      <c r="V63" s="48">
        <f t="shared" si="13"/>
        <v>0</v>
      </c>
      <c r="W63" s="48">
        <f t="shared" si="14"/>
        <v>0</v>
      </c>
      <c r="X63" s="48">
        <f t="shared" si="15"/>
        <v>0</v>
      </c>
      <c r="Y63" s="48">
        <f t="shared" si="16"/>
        <v>0</v>
      </c>
      <c r="Z63" s="48">
        <f t="shared" si="17"/>
        <v>0</v>
      </c>
      <c r="AA63" s="48">
        <f t="shared" si="18"/>
        <v>0</v>
      </c>
      <c r="AB63" s="48">
        <f t="shared" si="19"/>
        <v>0</v>
      </c>
      <c r="AC63" s="48">
        <f t="shared" si="23"/>
        <v>0</v>
      </c>
      <c r="AD63" s="48">
        <f t="shared" si="20"/>
        <v>0</v>
      </c>
      <c r="AE63" s="48">
        <f t="shared" si="29"/>
        <v>0</v>
      </c>
      <c r="AF63" s="48">
        <f t="shared" si="21"/>
        <v>0</v>
      </c>
      <c r="AG63" s="50">
        <f>J63-(SUM(M63:AF63))</f>
        <v>0</v>
      </c>
    </row>
    <row r="64" spans="1:33" x14ac:dyDescent="0.3">
      <c r="A64" s="45">
        <v>45518</v>
      </c>
      <c r="B64" s="46">
        <v>16</v>
      </c>
      <c r="C64" s="46" t="s">
        <v>119</v>
      </c>
      <c r="D64" s="47"/>
      <c r="E64" s="46"/>
      <c r="F64" s="46" t="s">
        <v>120</v>
      </c>
      <c r="G64" s="46" t="s">
        <v>102</v>
      </c>
      <c r="H64" s="41">
        <v>20</v>
      </c>
      <c r="I64" s="41"/>
      <c r="J64" s="41">
        <f t="shared" si="53"/>
        <v>20</v>
      </c>
      <c r="K64" s="41">
        <v>20</v>
      </c>
      <c r="L64" s="41"/>
      <c r="M64" s="48">
        <f t="shared" si="28"/>
        <v>0</v>
      </c>
      <c r="N64" s="48">
        <f t="shared" si="55"/>
        <v>0</v>
      </c>
      <c r="O64" s="49">
        <f t="shared" si="54"/>
        <v>0</v>
      </c>
      <c r="P64" s="48">
        <f t="shared" si="8"/>
        <v>0</v>
      </c>
      <c r="Q64" s="48">
        <f t="shared" si="22"/>
        <v>0</v>
      </c>
      <c r="R64" s="48">
        <f t="shared" si="9"/>
        <v>0</v>
      </c>
      <c r="S64" s="48">
        <f t="shared" si="10"/>
        <v>0</v>
      </c>
      <c r="T64" s="48">
        <f t="shared" si="11"/>
        <v>20</v>
      </c>
      <c r="U64" s="48">
        <f t="shared" si="12"/>
        <v>0</v>
      </c>
      <c r="V64" s="48">
        <f t="shared" si="13"/>
        <v>0</v>
      </c>
      <c r="W64" s="48">
        <f t="shared" si="14"/>
        <v>0</v>
      </c>
      <c r="X64" s="48">
        <f t="shared" si="15"/>
        <v>0</v>
      </c>
      <c r="Y64" s="48">
        <f t="shared" si="16"/>
        <v>0</v>
      </c>
      <c r="Z64" s="48">
        <f t="shared" si="17"/>
        <v>0</v>
      </c>
      <c r="AA64" s="48">
        <f t="shared" si="18"/>
        <v>0</v>
      </c>
      <c r="AB64" s="48">
        <f t="shared" si="19"/>
        <v>0</v>
      </c>
      <c r="AC64" s="48">
        <f t="shared" si="23"/>
        <v>0</v>
      </c>
      <c r="AD64" s="48">
        <f t="shared" si="20"/>
        <v>0</v>
      </c>
      <c r="AE64" s="48">
        <f t="shared" si="29"/>
        <v>0</v>
      </c>
      <c r="AF64" s="48">
        <f t="shared" si="21"/>
        <v>0</v>
      </c>
      <c r="AG64" s="50">
        <f>J64-(SUM(M64:AF64))</f>
        <v>0</v>
      </c>
    </row>
    <row r="65" spans="1:33" x14ac:dyDescent="0.3">
      <c r="A65" s="45">
        <v>45608</v>
      </c>
      <c r="B65" s="46">
        <v>26</v>
      </c>
      <c r="C65" s="46" t="s">
        <v>121</v>
      </c>
      <c r="D65" s="47"/>
      <c r="E65" s="46"/>
      <c r="F65" s="46" t="s">
        <v>122</v>
      </c>
      <c r="G65" s="46" t="s">
        <v>123</v>
      </c>
      <c r="H65" s="41">
        <v>50</v>
      </c>
      <c r="I65" s="41"/>
      <c r="J65" s="41">
        <f t="shared" si="53"/>
        <v>50</v>
      </c>
      <c r="K65" s="41">
        <v>50</v>
      </c>
      <c r="L65" s="41"/>
      <c r="M65" s="48">
        <f t="shared" si="28"/>
        <v>0</v>
      </c>
      <c r="N65" s="48">
        <f t="shared" si="55"/>
        <v>0</v>
      </c>
      <c r="O65" s="49">
        <f t="shared" si="54"/>
        <v>0</v>
      </c>
      <c r="P65" s="48">
        <f t="shared" si="8"/>
        <v>0</v>
      </c>
      <c r="Q65" s="48">
        <f t="shared" si="22"/>
        <v>0</v>
      </c>
      <c r="R65" s="48">
        <f t="shared" si="9"/>
        <v>0</v>
      </c>
      <c r="S65" s="48">
        <f t="shared" si="10"/>
        <v>0</v>
      </c>
      <c r="T65" s="48">
        <f t="shared" si="11"/>
        <v>0</v>
      </c>
      <c r="U65" s="48">
        <f t="shared" si="12"/>
        <v>0</v>
      </c>
      <c r="V65" s="48">
        <f t="shared" si="13"/>
        <v>50</v>
      </c>
      <c r="W65" s="48">
        <f t="shared" si="14"/>
        <v>0</v>
      </c>
      <c r="X65" s="48">
        <f t="shared" si="15"/>
        <v>0</v>
      </c>
      <c r="Y65" s="48">
        <f t="shared" si="16"/>
        <v>0</v>
      </c>
      <c r="Z65" s="48">
        <f t="shared" si="17"/>
        <v>0</v>
      </c>
      <c r="AA65" s="48">
        <f t="shared" si="18"/>
        <v>0</v>
      </c>
      <c r="AB65" s="48">
        <f t="shared" si="19"/>
        <v>0</v>
      </c>
      <c r="AC65" s="48">
        <f t="shared" si="23"/>
        <v>0</v>
      </c>
      <c r="AD65" s="48">
        <f t="shared" si="20"/>
        <v>0</v>
      </c>
      <c r="AE65" s="48">
        <f t="shared" si="29"/>
        <v>0</v>
      </c>
      <c r="AF65" s="48">
        <f t="shared" si="21"/>
        <v>0</v>
      </c>
      <c r="AG65" s="50">
        <f>J65-(SUM(M65:AF65))</f>
        <v>0</v>
      </c>
    </row>
    <row r="66" spans="1:33" s="44" customFormat="1" x14ac:dyDescent="0.3">
      <c r="A66" s="45">
        <v>45671</v>
      </c>
      <c r="B66" s="46">
        <v>31</v>
      </c>
      <c r="C66" s="46" t="s">
        <v>103</v>
      </c>
      <c r="D66" s="47"/>
      <c r="E66" s="46"/>
      <c r="F66" s="46" t="s">
        <v>129</v>
      </c>
      <c r="G66" s="46" t="s">
        <v>104</v>
      </c>
      <c r="H66" s="41">
        <v>463.16</v>
      </c>
      <c r="I66" s="41"/>
      <c r="J66" s="41">
        <f t="shared" si="53"/>
        <v>463.16</v>
      </c>
      <c r="K66" s="41"/>
      <c r="L66" s="41"/>
      <c r="M66" s="48">
        <f t="shared" si="28"/>
        <v>463.16</v>
      </c>
      <c r="N66" s="48">
        <f t="shared" si="55"/>
        <v>0</v>
      </c>
      <c r="O66" s="49">
        <f t="shared" si="54"/>
        <v>0</v>
      </c>
      <c r="P66" s="48">
        <f t="shared" si="8"/>
        <v>0</v>
      </c>
      <c r="Q66" s="48">
        <f t="shared" si="22"/>
        <v>0</v>
      </c>
      <c r="R66" s="48">
        <f t="shared" si="9"/>
        <v>0</v>
      </c>
      <c r="S66" s="48">
        <f t="shared" si="10"/>
        <v>0</v>
      </c>
      <c r="T66" s="48">
        <f t="shared" si="11"/>
        <v>0</v>
      </c>
      <c r="U66" s="48">
        <f t="shared" si="12"/>
        <v>0</v>
      </c>
      <c r="V66" s="48">
        <f t="shared" si="13"/>
        <v>0</v>
      </c>
      <c r="W66" s="48">
        <f t="shared" si="14"/>
        <v>0</v>
      </c>
      <c r="X66" s="48">
        <f t="shared" si="15"/>
        <v>0</v>
      </c>
      <c r="Y66" s="48">
        <f t="shared" si="16"/>
        <v>0</v>
      </c>
      <c r="Z66" s="48">
        <f t="shared" si="17"/>
        <v>0</v>
      </c>
      <c r="AA66" s="48">
        <f t="shared" si="18"/>
        <v>0</v>
      </c>
      <c r="AB66" s="48">
        <f t="shared" si="19"/>
        <v>0</v>
      </c>
      <c r="AC66" s="48">
        <f t="shared" si="23"/>
        <v>0</v>
      </c>
      <c r="AD66" s="48">
        <f t="shared" si="20"/>
        <v>0</v>
      </c>
      <c r="AE66" s="48">
        <f t="shared" si="29"/>
        <v>0</v>
      </c>
      <c r="AF66" s="48">
        <f t="shared" si="21"/>
        <v>0</v>
      </c>
      <c r="AG66" s="50">
        <f>J66-(SUM(M66:AD66))</f>
        <v>0</v>
      </c>
    </row>
    <row r="67" spans="1:33" s="44" customFormat="1" x14ac:dyDescent="0.3">
      <c r="A67" s="45">
        <v>45671</v>
      </c>
      <c r="B67" s="46">
        <v>31</v>
      </c>
      <c r="C67" s="46" t="s">
        <v>103</v>
      </c>
      <c r="D67" s="47"/>
      <c r="E67" s="46"/>
      <c r="F67" s="46" t="s">
        <v>129</v>
      </c>
      <c r="G67" s="46" t="s">
        <v>105</v>
      </c>
      <c r="H67" s="41">
        <f>20.83+12.5</f>
        <v>33.33</v>
      </c>
      <c r="I67" s="41"/>
      <c r="J67" s="41">
        <f t="shared" si="53"/>
        <v>33.33</v>
      </c>
      <c r="K67" s="41"/>
      <c r="L67" s="41"/>
      <c r="M67" s="48">
        <f t="shared" si="28"/>
        <v>0</v>
      </c>
      <c r="N67" s="48">
        <f t="shared" si="55"/>
        <v>33.33</v>
      </c>
      <c r="O67" s="49">
        <f t="shared" si="54"/>
        <v>0</v>
      </c>
      <c r="P67" s="48">
        <f t="shared" si="8"/>
        <v>0</v>
      </c>
      <c r="Q67" s="48">
        <f t="shared" si="22"/>
        <v>0</v>
      </c>
      <c r="R67" s="48">
        <f t="shared" si="9"/>
        <v>0</v>
      </c>
      <c r="S67" s="48">
        <f t="shared" si="10"/>
        <v>0</v>
      </c>
      <c r="T67" s="48">
        <f t="shared" si="11"/>
        <v>0</v>
      </c>
      <c r="U67" s="48">
        <f t="shared" si="12"/>
        <v>0</v>
      </c>
      <c r="V67" s="48">
        <f t="shared" si="13"/>
        <v>0</v>
      </c>
      <c r="W67" s="48">
        <f t="shared" si="14"/>
        <v>0</v>
      </c>
      <c r="X67" s="48">
        <f t="shared" si="15"/>
        <v>0</v>
      </c>
      <c r="Y67" s="48">
        <f t="shared" si="16"/>
        <v>0</v>
      </c>
      <c r="Z67" s="48">
        <f t="shared" si="17"/>
        <v>0</v>
      </c>
      <c r="AA67" s="48">
        <f t="shared" si="18"/>
        <v>0</v>
      </c>
      <c r="AB67" s="48">
        <f t="shared" si="19"/>
        <v>0</v>
      </c>
      <c r="AC67" s="48">
        <f t="shared" si="23"/>
        <v>0</v>
      </c>
      <c r="AD67" s="48">
        <f t="shared" si="20"/>
        <v>0</v>
      </c>
      <c r="AE67" s="48">
        <f t="shared" si="29"/>
        <v>0</v>
      </c>
      <c r="AF67" s="48">
        <f t="shared" si="21"/>
        <v>0</v>
      </c>
      <c r="AG67" s="50">
        <f>J67-(SUM(M67:AD67))</f>
        <v>0</v>
      </c>
    </row>
    <row r="68" spans="1:33" s="44" customFormat="1" x14ac:dyDescent="0.3">
      <c r="A68" s="45">
        <v>45665</v>
      </c>
      <c r="B68" s="46">
        <v>31</v>
      </c>
      <c r="C68" s="46" t="s">
        <v>185</v>
      </c>
      <c r="D68" s="47" t="s">
        <v>204</v>
      </c>
      <c r="E68" s="46" t="s">
        <v>146</v>
      </c>
      <c r="F68" s="46" t="s">
        <v>145</v>
      </c>
      <c r="G68" s="46" t="s">
        <v>112</v>
      </c>
      <c r="H68" s="41">
        <v>4.57</v>
      </c>
      <c r="I68" s="41">
        <v>0.92</v>
      </c>
      <c r="J68" s="41">
        <f t="shared" si="53"/>
        <v>5.49</v>
      </c>
      <c r="K68" s="41"/>
      <c r="L68" s="51"/>
      <c r="M68" s="48">
        <f t="shared" si="28"/>
        <v>0</v>
      </c>
      <c r="N68" s="48">
        <f t="shared" si="55"/>
        <v>0</v>
      </c>
      <c r="O68" s="49">
        <f t="shared" si="54"/>
        <v>0.92</v>
      </c>
      <c r="P68" s="48">
        <f t="shared" si="8"/>
        <v>0</v>
      </c>
      <c r="Q68" s="48">
        <f t="shared" si="22"/>
        <v>0</v>
      </c>
      <c r="R68" s="48">
        <f t="shared" si="9"/>
        <v>4.57</v>
      </c>
      <c r="S68" s="48">
        <f t="shared" si="10"/>
        <v>0</v>
      </c>
      <c r="T68" s="48">
        <f t="shared" si="11"/>
        <v>0</v>
      </c>
      <c r="U68" s="48">
        <f t="shared" si="12"/>
        <v>0</v>
      </c>
      <c r="V68" s="48">
        <f t="shared" si="13"/>
        <v>0</v>
      </c>
      <c r="W68" s="48">
        <f t="shared" si="14"/>
        <v>0</v>
      </c>
      <c r="X68" s="48">
        <f t="shared" si="15"/>
        <v>0</v>
      </c>
      <c r="Y68" s="48">
        <f t="shared" si="16"/>
        <v>0</v>
      </c>
      <c r="Z68" s="48">
        <f t="shared" si="17"/>
        <v>0</v>
      </c>
      <c r="AA68" s="48">
        <f t="shared" si="18"/>
        <v>0</v>
      </c>
      <c r="AB68" s="48">
        <f t="shared" si="19"/>
        <v>0</v>
      </c>
      <c r="AC68" s="48">
        <f t="shared" si="23"/>
        <v>0</v>
      </c>
      <c r="AD68" s="48">
        <f t="shared" si="20"/>
        <v>0</v>
      </c>
      <c r="AE68" s="48">
        <f t="shared" ref="AE68:AE89" si="56">IF($G68="HALL HIRE",$H68,0)</f>
        <v>0</v>
      </c>
      <c r="AF68" s="48">
        <f t="shared" si="21"/>
        <v>0</v>
      </c>
      <c r="AG68" s="50">
        <f>J68-(SUM(M68:AF68))</f>
        <v>0</v>
      </c>
    </row>
    <row r="69" spans="1:33" s="44" customFormat="1" x14ac:dyDescent="0.3">
      <c r="A69" s="45">
        <v>45650</v>
      </c>
      <c r="B69" s="46">
        <v>31</v>
      </c>
      <c r="C69" s="46" t="s">
        <v>110</v>
      </c>
      <c r="D69" s="47" t="s">
        <v>205</v>
      </c>
      <c r="E69" s="46" t="s">
        <v>111</v>
      </c>
      <c r="F69" s="46" t="s">
        <v>177</v>
      </c>
      <c r="G69" s="46" t="s">
        <v>112</v>
      </c>
      <c r="H69" s="41">
        <v>10.3</v>
      </c>
      <c r="I69" s="41">
        <v>2.06</v>
      </c>
      <c r="J69" s="41">
        <f t="shared" si="53"/>
        <v>12.360000000000001</v>
      </c>
      <c r="K69" s="41">
        <f>SUM(J66:J69)</f>
        <v>514.34</v>
      </c>
      <c r="L69" s="41"/>
      <c r="M69" s="48">
        <f t="shared" si="28"/>
        <v>0</v>
      </c>
      <c r="N69" s="48">
        <f t="shared" si="55"/>
        <v>0</v>
      </c>
      <c r="O69" s="49">
        <f t="shared" si="54"/>
        <v>2.06</v>
      </c>
      <c r="P69" s="48">
        <f t="shared" si="8"/>
        <v>0</v>
      </c>
      <c r="Q69" s="48">
        <f t="shared" si="22"/>
        <v>0</v>
      </c>
      <c r="R69" s="48">
        <f t="shared" si="9"/>
        <v>10.3</v>
      </c>
      <c r="S69" s="48">
        <f t="shared" si="10"/>
        <v>0</v>
      </c>
      <c r="T69" s="48">
        <f t="shared" si="11"/>
        <v>0</v>
      </c>
      <c r="U69" s="48">
        <f t="shared" si="12"/>
        <v>0</v>
      </c>
      <c r="V69" s="48">
        <f t="shared" si="13"/>
        <v>0</v>
      </c>
      <c r="W69" s="48">
        <f t="shared" si="14"/>
        <v>0</v>
      </c>
      <c r="X69" s="48">
        <f t="shared" si="15"/>
        <v>0</v>
      </c>
      <c r="Y69" s="48">
        <f t="shared" si="16"/>
        <v>0</v>
      </c>
      <c r="Z69" s="48">
        <f t="shared" si="17"/>
        <v>0</v>
      </c>
      <c r="AA69" s="48">
        <f t="shared" si="18"/>
        <v>0</v>
      </c>
      <c r="AB69" s="48">
        <f t="shared" si="19"/>
        <v>0</v>
      </c>
      <c r="AC69" s="48">
        <f t="shared" si="23"/>
        <v>0</v>
      </c>
      <c r="AD69" s="48">
        <f t="shared" si="20"/>
        <v>0</v>
      </c>
      <c r="AE69" s="48">
        <f t="shared" si="56"/>
        <v>0</v>
      </c>
      <c r="AF69" s="48">
        <f t="shared" si="21"/>
        <v>0</v>
      </c>
      <c r="AG69" s="50">
        <f>J69-(SUM(M69:AD69))</f>
        <v>0</v>
      </c>
    </row>
    <row r="70" spans="1:33" x14ac:dyDescent="0.3">
      <c r="A70" s="45">
        <v>45305</v>
      </c>
      <c r="B70" s="46">
        <v>32</v>
      </c>
      <c r="C70" s="46" t="s">
        <v>15</v>
      </c>
      <c r="D70" s="47"/>
      <c r="E70" s="46"/>
      <c r="F70" s="46" t="s">
        <v>106</v>
      </c>
      <c r="G70" s="46" t="s">
        <v>104</v>
      </c>
      <c r="H70" s="41">
        <v>115.6</v>
      </c>
      <c r="I70" s="41"/>
      <c r="J70" s="41">
        <f t="shared" ref="J70:J74" si="57">H70+I70</f>
        <v>115.6</v>
      </c>
      <c r="K70" s="41">
        <v>115.6</v>
      </c>
      <c r="L70" s="41"/>
      <c r="M70" s="48">
        <f t="shared" si="28"/>
        <v>115.6</v>
      </c>
      <c r="N70" s="48">
        <f t="shared" ref="N70:N74" si="58">IF(G70="SUBSISTENCE",J70,0)</f>
        <v>0</v>
      </c>
      <c r="O70" s="49">
        <f t="shared" ref="O70:O74" si="59">I70</f>
        <v>0</v>
      </c>
      <c r="P70" s="48">
        <f t="shared" si="8"/>
        <v>0</v>
      </c>
      <c r="Q70" s="48">
        <f t="shared" si="22"/>
        <v>0</v>
      </c>
      <c r="R70" s="48">
        <f t="shared" si="9"/>
        <v>0</v>
      </c>
      <c r="S70" s="48">
        <f t="shared" si="10"/>
        <v>0</v>
      </c>
      <c r="T70" s="48">
        <f t="shared" si="11"/>
        <v>0</v>
      </c>
      <c r="U70" s="48">
        <f t="shared" si="12"/>
        <v>0</v>
      </c>
      <c r="V70" s="48">
        <f t="shared" si="13"/>
        <v>0</v>
      </c>
      <c r="W70" s="48">
        <f t="shared" si="14"/>
        <v>0</v>
      </c>
      <c r="X70" s="48">
        <f t="shared" si="15"/>
        <v>0</v>
      </c>
      <c r="Y70" s="48">
        <f t="shared" si="16"/>
        <v>0</v>
      </c>
      <c r="Z70" s="48">
        <f t="shared" si="17"/>
        <v>0</v>
      </c>
      <c r="AA70" s="48">
        <f t="shared" si="18"/>
        <v>0</v>
      </c>
      <c r="AB70" s="48">
        <f t="shared" si="19"/>
        <v>0</v>
      </c>
      <c r="AC70" s="48">
        <f t="shared" si="23"/>
        <v>0</v>
      </c>
      <c r="AD70" s="48">
        <f t="shared" si="20"/>
        <v>0</v>
      </c>
      <c r="AE70" s="48">
        <f t="shared" si="56"/>
        <v>0</v>
      </c>
      <c r="AF70" s="48">
        <f t="shared" si="21"/>
        <v>0</v>
      </c>
      <c r="AG70" s="50">
        <f t="shared" ref="AG70" si="60">J70-(SUM(M70:AF70))</f>
        <v>0</v>
      </c>
    </row>
    <row r="71" spans="1:33" s="44" customFormat="1" x14ac:dyDescent="0.3">
      <c r="A71" s="45">
        <v>45722</v>
      </c>
      <c r="B71" s="46">
        <v>33</v>
      </c>
      <c r="C71" s="46" t="s">
        <v>103</v>
      </c>
      <c r="D71" s="47"/>
      <c r="E71" s="46"/>
      <c r="F71" s="46" t="s">
        <v>215</v>
      </c>
      <c r="G71" s="46" t="s">
        <v>104</v>
      </c>
      <c r="H71" s="41">
        <v>463.16</v>
      </c>
      <c r="I71" s="41"/>
      <c r="J71" s="41">
        <f t="shared" si="57"/>
        <v>463.16</v>
      </c>
      <c r="K71" s="41"/>
      <c r="L71" s="41"/>
      <c r="M71" s="48">
        <f t="shared" ref="M71:M74" si="61">IF(G71="WAGES, TAX AND NI",H71,0)</f>
        <v>463.16</v>
      </c>
      <c r="N71" s="48">
        <f t="shared" si="58"/>
        <v>0</v>
      </c>
      <c r="O71" s="49">
        <f t="shared" si="59"/>
        <v>0</v>
      </c>
      <c r="P71" s="48">
        <f t="shared" si="8"/>
        <v>0</v>
      </c>
      <c r="Q71" s="48">
        <f t="shared" si="22"/>
        <v>0</v>
      </c>
      <c r="R71" s="48">
        <f t="shared" si="9"/>
        <v>0</v>
      </c>
      <c r="S71" s="48">
        <f t="shared" si="10"/>
        <v>0</v>
      </c>
      <c r="T71" s="48">
        <f t="shared" si="11"/>
        <v>0</v>
      </c>
      <c r="U71" s="48">
        <f t="shared" si="12"/>
        <v>0</v>
      </c>
      <c r="V71" s="48">
        <f t="shared" si="13"/>
        <v>0</v>
      </c>
      <c r="W71" s="48">
        <f t="shared" si="14"/>
        <v>0</v>
      </c>
      <c r="X71" s="48">
        <f t="shared" si="15"/>
        <v>0</v>
      </c>
      <c r="Y71" s="48">
        <f t="shared" si="16"/>
        <v>0</v>
      </c>
      <c r="Z71" s="48">
        <f t="shared" si="17"/>
        <v>0</v>
      </c>
      <c r="AA71" s="48">
        <f t="shared" si="18"/>
        <v>0</v>
      </c>
      <c r="AB71" s="48">
        <f t="shared" si="19"/>
        <v>0</v>
      </c>
      <c r="AC71" s="48">
        <f t="shared" si="23"/>
        <v>0</v>
      </c>
      <c r="AD71" s="48">
        <f t="shared" si="20"/>
        <v>0</v>
      </c>
      <c r="AE71" s="48">
        <f t="shared" si="56"/>
        <v>0</v>
      </c>
      <c r="AF71" s="48">
        <f t="shared" si="21"/>
        <v>0</v>
      </c>
      <c r="AG71" s="50">
        <f>J71-(SUM(M71:AD71))</f>
        <v>0</v>
      </c>
    </row>
    <row r="72" spans="1:33" s="44" customFormat="1" x14ac:dyDescent="0.3">
      <c r="A72" s="45">
        <v>45722</v>
      </c>
      <c r="B72" s="46">
        <v>33</v>
      </c>
      <c r="C72" s="46" t="s">
        <v>103</v>
      </c>
      <c r="D72" s="47"/>
      <c r="E72" s="46"/>
      <c r="F72" s="46" t="s">
        <v>215</v>
      </c>
      <c r="G72" s="46" t="s">
        <v>105</v>
      </c>
      <c r="H72" s="41">
        <f>20.83+12.5</f>
        <v>33.33</v>
      </c>
      <c r="I72" s="41"/>
      <c r="J72" s="41">
        <f t="shared" si="57"/>
        <v>33.33</v>
      </c>
      <c r="K72" s="41"/>
      <c r="L72" s="41"/>
      <c r="M72" s="48">
        <f t="shared" si="61"/>
        <v>0</v>
      </c>
      <c r="N72" s="48">
        <f t="shared" si="58"/>
        <v>33.33</v>
      </c>
      <c r="O72" s="49">
        <f t="shared" si="59"/>
        <v>0</v>
      </c>
      <c r="P72" s="48">
        <f t="shared" si="8"/>
        <v>0</v>
      </c>
      <c r="Q72" s="48">
        <f t="shared" si="22"/>
        <v>0</v>
      </c>
      <c r="R72" s="48">
        <f t="shared" si="9"/>
        <v>0</v>
      </c>
      <c r="S72" s="48">
        <f t="shared" si="10"/>
        <v>0</v>
      </c>
      <c r="T72" s="48">
        <f t="shared" si="11"/>
        <v>0</v>
      </c>
      <c r="U72" s="48">
        <f t="shared" si="12"/>
        <v>0</v>
      </c>
      <c r="V72" s="48">
        <f t="shared" si="13"/>
        <v>0</v>
      </c>
      <c r="W72" s="48">
        <f t="shared" si="14"/>
        <v>0</v>
      </c>
      <c r="X72" s="48">
        <f t="shared" si="15"/>
        <v>0</v>
      </c>
      <c r="Y72" s="48">
        <f t="shared" si="16"/>
        <v>0</v>
      </c>
      <c r="Z72" s="48">
        <f t="shared" si="17"/>
        <v>0</v>
      </c>
      <c r="AA72" s="48">
        <f t="shared" si="18"/>
        <v>0</v>
      </c>
      <c r="AB72" s="48">
        <f t="shared" si="19"/>
        <v>0</v>
      </c>
      <c r="AC72" s="48">
        <f t="shared" si="23"/>
        <v>0</v>
      </c>
      <c r="AD72" s="48">
        <f t="shared" si="20"/>
        <v>0</v>
      </c>
      <c r="AE72" s="48">
        <f t="shared" si="56"/>
        <v>0</v>
      </c>
      <c r="AF72" s="48">
        <f t="shared" si="21"/>
        <v>0</v>
      </c>
      <c r="AG72" s="50">
        <f>J72-(SUM(M72:AD72))</f>
        <v>0</v>
      </c>
    </row>
    <row r="73" spans="1:33" s="44" customFormat="1" x14ac:dyDescent="0.3">
      <c r="A73" s="45">
        <v>45698</v>
      </c>
      <c r="B73" s="46">
        <v>33</v>
      </c>
      <c r="C73" s="46" t="s">
        <v>185</v>
      </c>
      <c r="D73" s="47" t="s">
        <v>208</v>
      </c>
      <c r="E73" s="46" t="s">
        <v>146</v>
      </c>
      <c r="F73" s="46" t="s">
        <v>145</v>
      </c>
      <c r="G73" s="46" t="s">
        <v>112</v>
      </c>
      <c r="H73" s="41">
        <v>4.57</v>
      </c>
      <c r="I73" s="41">
        <v>0.92</v>
      </c>
      <c r="J73" s="41">
        <f t="shared" si="57"/>
        <v>5.49</v>
      </c>
      <c r="K73" s="41"/>
      <c r="L73" s="51"/>
      <c r="M73" s="48">
        <f t="shared" si="61"/>
        <v>0</v>
      </c>
      <c r="N73" s="48">
        <f t="shared" si="58"/>
        <v>0</v>
      </c>
      <c r="O73" s="49">
        <f t="shared" si="59"/>
        <v>0.92</v>
      </c>
      <c r="P73" s="48">
        <f t="shared" si="8"/>
        <v>0</v>
      </c>
      <c r="Q73" s="48">
        <f t="shared" si="22"/>
        <v>0</v>
      </c>
      <c r="R73" s="48">
        <f t="shared" si="9"/>
        <v>4.57</v>
      </c>
      <c r="S73" s="48">
        <f t="shared" si="10"/>
        <v>0</v>
      </c>
      <c r="T73" s="48">
        <f t="shared" si="11"/>
        <v>0</v>
      </c>
      <c r="U73" s="48">
        <f t="shared" si="12"/>
        <v>0</v>
      </c>
      <c r="V73" s="48">
        <f t="shared" si="13"/>
        <v>0</v>
      </c>
      <c r="W73" s="48">
        <f t="shared" si="14"/>
        <v>0</v>
      </c>
      <c r="X73" s="48">
        <f t="shared" si="15"/>
        <v>0</v>
      </c>
      <c r="Y73" s="48">
        <f t="shared" si="16"/>
        <v>0</v>
      </c>
      <c r="Z73" s="48">
        <f t="shared" si="17"/>
        <v>0</v>
      </c>
      <c r="AA73" s="48">
        <f t="shared" si="18"/>
        <v>0</v>
      </c>
      <c r="AB73" s="48">
        <f t="shared" si="19"/>
        <v>0</v>
      </c>
      <c r="AC73" s="48">
        <f t="shared" si="23"/>
        <v>0</v>
      </c>
      <c r="AD73" s="48">
        <f t="shared" si="20"/>
        <v>0</v>
      </c>
      <c r="AE73" s="48">
        <f t="shared" si="56"/>
        <v>0</v>
      </c>
      <c r="AF73" s="48">
        <f t="shared" si="21"/>
        <v>0</v>
      </c>
      <c r="AG73" s="50">
        <f>J73-(SUM(M73:AF73))</f>
        <v>0</v>
      </c>
    </row>
    <row r="74" spans="1:33" s="44" customFormat="1" x14ac:dyDescent="0.3">
      <c r="A74" s="45">
        <v>45681</v>
      </c>
      <c r="B74" s="46">
        <v>33</v>
      </c>
      <c r="C74" s="46" t="s">
        <v>110</v>
      </c>
      <c r="D74" s="47" t="s">
        <v>209</v>
      </c>
      <c r="E74" s="46" t="s">
        <v>111</v>
      </c>
      <c r="F74" s="46" t="s">
        <v>177</v>
      </c>
      <c r="G74" s="46" t="s">
        <v>112</v>
      </c>
      <c r="H74" s="41">
        <v>10.3</v>
      </c>
      <c r="I74" s="41">
        <v>2.06</v>
      </c>
      <c r="J74" s="41">
        <f t="shared" si="57"/>
        <v>12.360000000000001</v>
      </c>
      <c r="K74" s="41"/>
      <c r="L74" s="41"/>
      <c r="M74" s="48">
        <f t="shared" si="61"/>
        <v>0</v>
      </c>
      <c r="N74" s="48">
        <f t="shared" si="58"/>
        <v>0</v>
      </c>
      <c r="O74" s="49">
        <f t="shared" si="59"/>
        <v>2.06</v>
      </c>
      <c r="P74" s="48">
        <f t="shared" si="8"/>
        <v>0</v>
      </c>
      <c r="Q74" s="48">
        <f t="shared" si="22"/>
        <v>0</v>
      </c>
      <c r="R74" s="48">
        <f t="shared" si="9"/>
        <v>10.3</v>
      </c>
      <c r="S74" s="48">
        <f t="shared" si="10"/>
        <v>0</v>
      </c>
      <c r="T74" s="48">
        <f t="shared" si="11"/>
        <v>0</v>
      </c>
      <c r="U74" s="48">
        <f t="shared" si="12"/>
        <v>0</v>
      </c>
      <c r="V74" s="48">
        <f t="shared" si="13"/>
        <v>0</v>
      </c>
      <c r="W74" s="48">
        <f t="shared" si="14"/>
        <v>0</v>
      </c>
      <c r="X74" s="48">
        <f t="shared" si="15"/>
        <v>0</v>
      </c>
      <c r="Y74" s="48">
        <f t="shared" si="16"/>
        <v>0</v>
      </c>
      <c r="Z74" s="48">
        <f t="shared" si="17"/>
        <v>0</v>
      </c>
      <c r="AA74" s="48">
        <f t="shared" si="18"/>
        <v>0</v>
      </c>
      <c r="AB74" s="48">
        <f t="shared" si="19"/>
        <v>0</v>
      </c>
      <c r="AC74" s="48">
        <f t="shared" si="23"/>
        <v>0</v>
      </c>
      <c r="AD74" s="48">
        <f t="shared" si="20"/>
        <v>0</v>
      </c>
      <c r="AE74" s="48">
        <f t="shared" si="56"/>
        <v>0</v>
      </c>
      <c r="AF74" s="48">
        <f t="shared" si="21"/>
        <v>0</v>
      </c>
      <c r="AG74" s="50">
        <f>J74-(SUM(M74:AD74))</f>
        <v>0</v>
      </c>
    </row>
    <row r="75" spans="1:33" s="44" customFormat="1" x14ac:dyDescent="0.3">
      <c r="A75" s="45">
        <v>45712</v>
      </c>
      <c r="B75" s="46">
        <v>33</v>
      </c>
      <c r="C75" s="46" t="s">
        <v>110</v>
      </c>
      <c r="D75" s="47" t="s">
        <v>210</v>
      </c>
      <c r="E75" s="46" t="s">
        <v>111</v>
      </c>
      <c r="F75" s="46" t="s">
        <v>177</v>
      </c>
      <c r="G75" s="46" t="s">
        <v>112</v>
      </c>
      <c r="H75" s="41">
        <v>10.3</v>
      </c>
      <c r="I75" s="41">
        <v>2.06</v>
      </c>
      <c r="J75" s="41">
        <f t="shared" ref="J75" si="62">H75+I75</f>
        <v>12.360000000000001</v>
      </c>
      <c r="K75" s="41"/>
      <c r="L75" s="41"/>
      <c r="M75" s="48">
        <f t="shared" ref="M75" si="63">IF(G75="WAGES, TAX AND NI",H75,0)</f>
        <v>0</v>
      </c>
      <c r="N75" s="48">
        <f t="shared" ref="N75" si="64">IF(G75="SUBSISTENCE",J75,0)</f>
        <v>0</v>
      </c>
      <c r="O75" s="49">
        <f t="shared" ref="O75" si="65">I75</f>
        <v>2.06</v>
      </c>
      <c r="P75" s="48">
        <f t="shared" si="8"/>
        <v>0</v>
      </c>
      <c r="Q75" s="48">
        <f t="shared" si="22"/>
        <v>0</v>
      </c>
      <c r="R75" s="48">
        <f t="shared" si="9"/>
        <v>10.3</v>
      </c>
      <c r="S75" s="48">
        <f t="shared" si="10"/>
        <v>0</v>
      </c>
      <c r="T75" s="48">
        <f t="shared" si="11"/>
        <v>0</v>
      </c>
      <c r="U75" s="48">
        <f t="shared" si="12"/>
        <v>0</v>
      </c>
      <c r="V75" s="48">
        <f t="shared" si="13"/>
        <v>0</v>
      </c>
      <c r="W75" s="48">
        <f t="shared" si="14"/>
        <v>0</v>
      </c>
      <c r="X75" s="48">
        <f t="shared" si="15"/>
        <v>0</v>
      </c>
      <c r="Y75" s="48">
        <f t="shared" si="16"/>
        <v>0</v>
      </c>
      <c r="Z75" s="48">
        <f t="shared" si="17"/>
        <v>0</v>
      </c>
      <c r="AA75" s="48">
        <f t="shared" si="18"/>
        <v>0</v>
      </c>
      <c r="AB75" s="48">
        <f t="shared" si="19"/>
        <v>0</v>
      </c>
      <c r="AC75" s="48">
        <f t="shared" si="23"/>
        <v>0</v>
      </c>
      <c r="AD75" s="48">
        <f t="shared" si="20"/>
        <v>0</v>
      </c>
      <c r="AE75" s="48">
        <f t="shared" si="56"/>
        <v>0</v>
      </c>
      <c r="AF75" s="48">
        <f t="shared" si="21"/>
        <v>0</v>
      </c>
      <c r="AG75" s="50">
        <f>J75-(SUM(M75:AD75))</f>
        <v>0</v>
      </c>
    </row>
    <row r="76" spans="1:33" s="44" customFormat="1" x14ac:dyDescent="0.3">
      <c r="A76" s="45">
        <v>45693</v>
      </c>
      <c r="B76" s="46">
        <v>33</v>
      </c>
      <c r="C76" s="46" t="s">
        <v>211</v>
      </c>
      <c r="D76" s="47">
        <v>43228</v>
      </c>
      <c r="E76" s="46">
        <v>211502667</v>
      </c>
      <c r="F76" s="46" t="s">
        <v>212</v>
      </c>
      <c r="G76" s="46" t="s">
        <v>218</v>
      </c>
      <c r="H76" s="41">
        <v>205</v>
      </c>
      <c r="I76" s="41">
        <v>41</v>
      </c>
      <c r="J76" s="41">
        <f t="shared" ref="J76" si="66">H76+I76</f>
        <v>246</v>
      </c>
      <c r="K76" s="41">
        <f>SUM(J71:J76)</f>
        <v>772.7</v>
      </c>
      <c r="L76" s="41"/>
      <c r="M76" s="48">
        <f t="shared" ref="M76" si="67">IF(G76="WAGES, TAX AND NI",H76,0)</f>
        <v>0</v>
      </c>
      <c r="N76" s="48">
        <f t="shared" ref="N76" si="68">IF(G76="SUBSISTENCE",J76,0)</f>
        <v>0</v>
      </c>
      <c r="O76" s="49">
        <f t="shared" ref="O76" si="69">I76</f>
        <v>41</v>
      </c>
      <c r="P76" s="48">
        <f t="shared" si="8"/>
        <v>0</v>
      </c>
      <c r="Q76" s="48">
        <f t="shared" si="22"/>
        <v>205</v>
      </c>
      <c r="R76" s="48">
        <f t="shared" si="9"/>
        <v>0</v>
      </c>
      <c r="S76" s="48">
        <f t="shared" si="10"/>
        <v>0</v>
      </c>
      <c r="T76" s="48">
        <f t="shared" si="11"/>
        <v>0</v>
      </c>
      <c r="U76" s="48">
        <f t="shared" si="12"/>
        <v>0</v>
      </c>
      <c r="V76" s="48">
        <f t="shared" si="13"/>
        <v>0</v>
      </c>
      <c r="W76" s="48">
        <f t="shared" si="14"/>
        <v>0</v>
      </c>
      <c r="X76" s="48">
        <f t="shared" si="15"/>
        <v>0</v>
      </c>
      <c r="Y76" s="48">
        <f t="shared" si="16"/>
        <v>0</v>
      </c>
      <c r="Z76" s="48">
        <f t="shared" si="17"/>
        <v>0</v>
      </c>
      <c r="AA76" s="48">
        <f t="shared" si="18"/>
        <v>0</v>
      </c>
      <c r="AB76" s="48">
        <f t="shared" si="19"/>
        <v>0</v>
      </c>
      <c r="AC76" s="48">
        <f t="shared" si="23"/>
        <v>0</v>
      </c>
      <c r="AD76" s="48">
        <f t="shared" si="20"/>
        <v>0</v>
      </c>
      <c r="AE76" s="48">
        <f t="shared" si="56"/>
        <v>0</v>
      </c>
      <c r="AF76" s="48">
        <f t="shared" si="21"/>
        <v>0</v>
      </c>
      <c r="AG76" s="50">
        <f>J76-(SUM(M76:AD76))</f>
        <v>0</v>
      </c>
    </row>
    <row r="77" spans="1:33" s="44" customFormat="1" x14ac:dyDescent="0.3">
      <c r="A77" s="45">
        <v>45504</v>
      </c>
      <c r="B77" s="46">
        <v>34</v>
      </c>
      <c r="C77" s="46" t="s">
        <v>194</v>
      </c>
      <c r="D77" s="47">
        <v>1</v>
      </c>
      <c r="E77" s="46"/>
      <c r="F77" s="46" t="s">
        <v>213</v>
      </c>
      <c r="G77" s="46" t="s">
        <v>213</v>
      </c>
      <c r="H77" s="41">
        <v>150</v>
      </c>
      <c r="I77" s="41"/>
      <c r="J77" s="41">
        <f t="shared" ref="J77" si="70">H77+I77</f>
        <v>150</v>
      </c>
      <c r="K77" s="41">
        <v>150</v>
      </c>
      <c r="L77" s="41"/>
      <c r="M77" s="48">
        <f t="shared" ref="M77" si="71">IF(G77="WAGES, TAX AND NI",H77,0)</f>
        <v>0</v>
      </c>
      <c r="N77" s="48">
        <f t="shared" ref="N77" si="72">IF(G77="SUBSISTENCE",J77,0)</f>
        <v>0</v>
      </c>
      <c r="O77" s="49">
        <f t="shared" ref="O77" si="73">I77</f>
        <v>0</v>
      </c>
      <c r="P77" s="48">
        <f t="shared" si="8"/>
        <v>0</v>
      </c>
      <c r="Q77" s="48">
        <f t="shared" si="22"/>
        <v>0</v>
      </c>
      <c r="R77" s="48">
        <f t="shared" si="9"/>
        <v>0</v>
      </c>
      <c r="S77" s="48">
        <f t="shared" si="10"/>
        <v>0</v>
      </c>
      <c r="T77" s="48">
        <f t="shared" si="11"/>
        <v>0</v>
      </c>
      <c r="U77" s="48">
        <f t="shared" si="12"/>
        <v>0</v>
      </c>
      <c r="V77" s="48">
        <f t="shared" si="13"/>
        <v>0</v>
      </c>
      <c r="W77" s="48">
        <f t="shared" si="14"/>
        <v>0</v>
      </c>
      <c r="X77" s="48">
        <f t="shared" si="15"/>
        <v>0</v>
      </c>
      <c r="Y77" s="48">
        <f t="shared" si="16"/>
        <v>0</v>
      </c>
      <c r="Z77" s="48">
        <f t="shared" si="17"/>
        <v>0</v>
      </c>
      <c r="AA77" s="48">
        <f t="shared" si="18"/>
        <v>0</v>
      </c>
      <c r="AB77" s="48">
        <f t="shared" si="19"/>
        <v>0</v>
      </c>
      <c r="AC77" s="48">
        <f t="shared" si="23"/>
        <v>0</v>
      </c>
      <c r="AD77" s="48">
        <f t="shared" si="20"/>
        <v>0</v>
      </c>
      <c r="AE77" s="48">
        <f t="shared" si="56"/>
        <v>150</v>
      </c>
      <c r="AF77" s="48">
        <f t="shared" si="21"/>
        <v>0</v>
      </c>
      <c r="AG77" s="50">
        <f>J77-(SUM(M77:AD77))</f>
        <v>150</v>
      </c>
    </row>
    <row r="78" spans="1:33" x14ac:dyDescent="0.3">
      <c r="A78" s="45">
        <v>45722</v>
      </c>
      <c r="B78" s="46">
        <v>35</v>
      </c>
      <c r="C78" s="46" t="s">
        <v>15</v>
      </c>
      <c r="D78" s="47"/>
      <c r="E78" s="46"/>
      <c r="F78" s="46" t="s">
        <v>106</v>
      </c>
      <c r="G78" s="46" t="s">
        <v>104</v>
      </c>
      <c r="H78" s="41">
        <v>115.6</v>
      </c>
      <c r="I78" s="41"/>
      <c r="J78" s="41">
        <f t="shared" si="53"/>
        <v>115.6</v>
      </c>
      <c r="K78" s="41">
        <v>115.6</v>
      </c>
      <c r="L78" s="41"/>
      <c r="M78" s="48">
        <f t="shared" ref="M78:M81" si="74">IF(G78="WAGES, TAX AND NI",H78,0)</f>
        <v>115.6</v>
      </c>
      <c r="N78" s="48">
        <f t="shared" si="55"/>
        <v>0</v>
      </c>
      <c r="O78" s="49">
        <f t="shared" si="54"/>
        <v>0</v>
      </c>
      <c r="P78" s="48">
        <f t="shared" si="8"/>
        <v>0</v>
      </c>
      <c r="Q78" s="48">
        <f t="shared" ref="Q78:Q132" si="75">IF($G78="DEFIB",$H78,0)</f>
        <v>0</v>
      </c>
      <c r="R78" s="48">
        <f t="shared" si="9"/>
        <v>0</v>
      </c>
      <c r="S78" s="48">
        <f t="shared" si="10"/>
        <v>0</v>
      </c>
      <c r="T78" s="48">
        <f t="shared" si="11"/>
        <v>0</v>
      </c>
      <c r="U78" s="48">
        <f t="shared" si="12"/>
        <v>0</v>
      </c>
      <c r="V78" s="48">
        <f t="shared" si="13"/>
        <v>0</v>
      </c>
      <c r="W78" s="48">
        <f t="shared" si="14"/>
        <v>0</v>
      </c>
      <c r="X78" s="48">
        <f t="shared" si="15"/>
        <v>0</v>
      </c>
      <c r="Y78" s="48">
        <f t="shared" si="16"/>
        <v>0</v>
      </c>
      <c r="Z78" s="48">
        <f t="shared" si="17"/>
        <v>0</v>
      </c>
      <c r="AA78" s="48">
        <f t="shared" si="18"/>
        <v>0</v>
      </c>
      <c r="AB78" s="48">
        <f t="shared" si="19"/>
        <v>0</v>
      </c>
      <c r="AC78" s="48">
        <f t="shared" si="23"/>
        <v>0</v>
      </c>
      <c r="AD78" s="48">
        <f t="shared" si="20"/>
        <v>0</v>
      </c>
      <c r="AE78" s="48">
        <f t="shared" si="56"/>
        <v>0</v>
      </c>
      <c r="AF78" s="48">
        <f t="shared" si="21"/>
        <v>0</v>
      </c>
      <c r="AG78" s="50">
        <f>J78-(SUM(M78:AF78))</f>
        <v>0</v>
      </c>
    </row>
    <row r="79" spans="1:33" x14ac:dyDescent="0.3">
      <c r="A79" s="53">
        <v>45626</v>
      </c>
      <c r="B79" s="47"/>
      <c r="C79" s="46" t="s">
        <v>126</v>
      </c>
      <c r="D79" s="47"/>
      <c r="E79" s="46"/>
      <c r="F79" s="46" t="s">
        <v>14</v>
      </c>
      <c r="G79" s="46" t="s">
        <v>128</v>
      </c>
      <c r="H79" s="41">
        <v>6</v>
      </c>
      <c r="I79" s="41"/>
      <c r="J79" s="41">
        <f t="shared" si="53"/>
        <v>6</v>
      </c>
      <c r="K79" s="41">
        <v>6</v>
      </c>
      <c r="L79" s="41"/>
      <c r="M79" s="48">
        <f t="shared" si="74"/>
        <v>0</v>
      </c>
      <c r="N79" s="48">
        <f t="shared" si="55"/>
        <v>0</v>
      </c>
      <c r="O79" s="49">
        <f t="shared" si="54"/>
        <v>0</v>
      </c>
      <c r="P79" s="48">
        <f t="shared" si="8"/>
        <v>0</v>
      </c>
      <c r="Q79" s="48">
        <f t="shared" si="75"/>
        <v>0</v>
      </c>
      <c r="R79" s="48">
        <f t="shared" si="9"/>
        <v>0</v>
      </c>
      <c r="S79" s="48">
        <f t="shared" si="10"/>
        <v>0</v>
      </c>
      <c r="T79" s="48">
        <f t="shared" si="11"/>
        <v>0</v>
      </c>
      <c r="U79" s="48">
        <f t="shared" si="12"/>
        <v>0</v>
      </c>
      <c r="V79" s="48">
        <f t="shared" si="13"/>
        <v>0</v>
      </c>
      <c r="W79" s="48">
        <f t="shared" si="14"/>
        <v>0</v>
      </c>
      <c r="X79" s="48">
        <f t="shared" si="15"/>
        <v>0</v>
      </c>
      <c r="Y79" s="48">
        <f t="shared" si="16"/>
        <v>0</v>
      </c>
      <c r="Z79" s="48">
        <f t="shared" si="17"/>
        <v>0</v>
      </c>
      <c r="AA79" s="48">
        <f t="shared" si="18"/>
        <v>0</v>
      </c>
      <c r="AB79" s="48">
        <f t="shared" si="19"/>
        <v>0</v>
      </c>
      <c r="AC79" s="48">
        <f t="shared" si="23"/>
        <v>0</v>
      </c>
      <c r="AD79" s="48">
        <f t="shared" si="20"/>
        <v>0</v>
      </c>
      <c r="AE79" s="48">
        <f t="shared" si="56"/>
        <v>0</v>
      </c>
      <c r="AF79" s="48">
        <f t="shared" si="21"/>
        <v>6</v>
      </c>
      <c r="AG79" s="50">
        <f>J79-(SUM(M79:AF79))</f>
        <v>0</v>
      </c>
    </row>
    <row r="80" spans="1:33" s="44" customFormat="1" x14ac:dyDescent="0.3">
      <c r="A80" s="45">
        <v>45639</v>
      </c>
      <c r="B80" s="46">
        <v>29</v>
      </c>
      <c r="C80" s="46" t="s">
        <v>197</v>
      </c>
      <c r="D80" s="47" t="s">
        <v>137</v>
      </c>
      <c r="E80" s="46">
        <v>360969620</v>
      </c>
      <c r="F80" s="46" t="s">
        <v>198</v>
      </c>
      <c r="G80" s="46" t="s">
        <v>123</v>
      </c>
      <c r="H80" s="41">
        <v>62.5</v>
      </c>
      <c r="I80" s="41">
        <v>12.5</v>
      </c>
      <c r="J80" s="41">
        <f t="shared" si="53"/>
        <v>75</v>
      </c>
      <c r="K80" s="41"/>
      <c r="L80" s="51"/>
      <c r="M80" s="48">
        <f t="shared" si="74"/>
        <v>0</v>
      </c>
      <c r="N80" s="48">
        <f t="shared" si="55"/>
        <v>0</v>
      </c>
      <c r="O80" s="49">
        <f t="shared" si="54"/>
        <v>12.5</v>
      </c>
      <c r="P80" s="48">
        <f t="shared" si="8"/>
        <v>0</v>
      </c>
      <c r="Q80" s="48">
        <f t="shared" si="75"/>
        <v>0</v>
      </c>
      <c r="R80" s="48">
        <f t="shared" si="9"/>
        <v>0</v>
      </c>
      <c r="S80" s="48">
        <f t="shared" si="10"/>
        <v>0</v>
      </c>
      <c r="T80" s="48">
        <f t="shared" si="11"/>
        <v>0</v>
      </c>
      <c r="U80" s="48">
        <f t="shared" si="12"/>
        <v>0</v>
      </c>
      <c r="V80" s="48">
        <f t="shared" si="13"/>
        <v>62.5</v>
      </c>
      <c r="W80" s="48">
        <f t="shared" si="14"/>
        <v>0</v>
      </c>
      <c r="X80" s="48">
        <f t="shared" si="15"/>
        <v>0</v>
      </c>
      <c r="Y80" s="48">
        <f t="shared" si="16"/>
        <v>0</v>
      </c>
      <c r="Z80" s="48">
        <f t="shared" si="17"/>
        <v>0</v>
      </c>
      <c r="AA80" s="48">
        <f t="shared" si="18"/>
        <v>0</v>
      </c>
      <c r="AB80" s="48">
        <f t="shared" si="19"/>
        <v>0</v>
      </c>
      <c r="AC80" s="48">
        <f t="shared" si="23"/>
        <v>0</v>
      </c>
      <c r="AD80" s="48">
        <f t="shared" si="20"/>
        <v>0</v>
      </c>
      <c r="AE80" s="48">
        <f t="shared" si="56"/>
        <v>0</v>
      </c>
      <c r="AF80" s="48">
        <f t="shared" si="21"/>
        <v>0</v>
      </c>
      <c r="AG80" s="50">
        <f t="shared" ref="AG80:AG81" si="76">J80-(SUM(M80:AF80))</f>
        <v>0</v>
      </c>
    </row>
    <row r="81" spans="1:33" x14ac:dyDescent="0.3">
      <c r="A81" s="45"/>
      <c r="B81" s="46">
        <v>29</v>
      </c>
      <c r="C81" s="46" t="s">
        <v>199</v>
      </c>
      <c r="D81" s="47" t="s">
        <v>137</v>
      </c>
      <c r="E81" s="46"/>
      <c r="F81" s="46" t="s">
        <v>200</v>
      </c>
      <c r="G81" s="46" t="s">
        <v>123</v>
      </c>
      <c r="H81" s="41">
        <f>3.96+22.94</f>
        <v>26.900000000000002</v>
      </c>
      <c r="I81" s="41"/>
      <c r="J81" s="41">
        <f t="shared" si="53"/>
        <v>26.900000000000002</v>
      </c>
      <c r="K81" s="41">
        <f>SUM(J80:J81)</f>
        <v>101.9</v>
      </c>
      <c r="L81" s="41"/>
      <c r="M81" s="48">
        <f t="shared" si="74"/>
        <v>0</v>
      </c>
      <c r="N81" s="48">
        <f t="shared" si="55"/>
        <v>0</v>
      </c>
      <c r="O81" s="49">
        <f t="shared" si="54"/>
        <v>0</v>
      </c>
      <c r="P81" s="48">
        <f t="shared" si="8"/>
        <v>0</v>
      </c>
      <c r="Q81" s="48">
        <f t="shared" si="75"/>
        <v>0</v>
      </c>
      <c r="R81" s="48">
        <f t="shared" si="9"/>
        <v>0</v>
      </c>
      <c r="S81" s="48">
        <f t="shared" si="10"/>
        <v>0</v>
      </c>
      <c r="T81" s="48">
        <f t="shared" si="11"/>
        <v>0</v>
      </c>
      <c r="U81" s="48">
        <f t="shared" si="12"/>
        <v>0</v>
      </c>
      <c r="V81" s="48">
        <f t="shared" si="13"/>
        <v>26.900000000000002</v>
      </c>
      <c r="W81" s="48">
        <f t="shared" si="14"/>
        <v>0</v>
      </c>
      <c r="X81" s="48">
        <f t="shared" si="15"/>
        <v>0</v>
      </c>
      <c r="Y81" s="48">
        <f t="shared" si="16"/>
        <v>0</v>
      </c>
      <c r="Z81" s="48">
        <f t="shared" si="17"/>
        <v>0</v>
      </c>
      <c r="AA81" s="48">
        <f t="shared" si="18"/>
        <v>0</v>
      </c>
      <c r="AB81" s="48">
        <f t="shared" si="19"/>
        <v>0</v>
      </c>
      <c r="AC81" s="48">
        <f t="shared" si="23"/>
        <v>0</v>
      </c>
      <c r="AD81" s="48">
        <f t="shared" si="20"/>
        <v>0</v>
      </c>
      <c r="AE81" s="48">
        <f t="shared" si="56"/>
        <v>0</v>
      </c>
      <c r="AF81" s="48">
        <f t="shared" si="21"/>
        <v>0</v>
      </c>
      <c r="AG81" s="50">
        <f t="shared" si="76"/>
        <v>0</v>
      </c>
    </row>
    <row r="82" spans="1:33" s="44" customFormat="1" x14ac:dyDescent="0.3">
      <c r="A82" s="45">
        <v>45656</v>
      </c>
      <c r="B82" s="46"/>
      <c r="C82" s="46" t="s">
        <v>126</v>
      </c>
      <c r="D82" s="47"/>
      <c r="E82" s="46"/>
      <c r="F82" s="46" t="s">
        <v>134</v>
      </c>
      <c r="G82" s="46" t="s">
        <v>128</v>
      </c>
      <c r="H82" s="41">
        <v>6</v>
      </c>
      <c r="I82" s="41"/>
      <c r="J82" s="41">
        <f t="shared" si="53"/>
        <v>6</v>
      </c>
      <c r="K82" s="41">
        <v>6</v>
      </c>
      <c r="L82" s="41"/>
      <c r="M82" s="48">
        <f t="shared" ref="M82" si="77">IF(G82="WAGES, TAX AND NI",H82,0)</f>
        <v>0</v>
      </c>
      <c r="N82" s="48">
        <f t="shared" ref="N82" si="78">IF(G82="SUBSISTENCE",J82,0)</f>
        <v>0</v>
      </c>
      <c r="O82" s="49">
        <f t="shared" ref="O82" si="79">I82</f>
        <v>0</v>
      </c>
      <c r="P82" s="48">
        <f t="shared" si="8"/>
        <v>0</v>
      </c>
      <c r="Q82" s="48">
        <f t="shared" si="75"/>
        <v>0</v>
      </c>
      <c r="R82" s="48">
        <f t="shared" si="9"/>
        <v>0</v>
      </c>
      <c r="S82" s="48">
        <f t="shared" si="10"/>
        <v>0</v>
      </c>
      <c r="T82" s="48">
        <f t="shared" si="11"/>
        <v>0</v>
      </c>
      <c r="U82" s="48">
        <f t="shared" si="12"/>
        <v>0</v>
      </c>
      <c r="V82" s="48">
        <f t="shared" si="13"/>
        <v>0</v>
      </c>
      <c r="W82" s="48">
        <f t="shared" si="14"/>
        <v>0</v>
      </c>
      <c r="X82" s="48">
        <f t="shared" si="15"/>
        <v>0</v>
      </c>
      <c r="Y82" s="48">
        <f t="shared" si="16"/>
        <v>0</v>
      </c>
      <c r="Z82" s="48">
        <f t="shared" si="17"/>
        <v>0</v>
      </c>
      <c r="AA82" s="48">
        <f t="shared" si="18"/>
        <v>0</v>
      </c>
      <c r="AB82" s="48">
        <f t="shared" si="19"/>
        <v>0</v>
      </c>
      <c r="AC82" s="48">
        <f t="shared" si="23"/>
        <v>0</v>
      </c>
      <c r="AD82" s="48">
        <f t="shared" si="20"/>
        <v>0</v>
      </c>
      <c r="AE82" s="48">
        <f t="shared" si="56"/>
        <v>0</v>
      </c>
      <c r="AF82" s="48">
        <f t="shared" si="21"/>
        <v>6</v>
      </c>
      <c r="AG82" s="50">
        <f t="shared" ref="AG82" si="80">J82-(SUM(M82:AF82))</f>
        <v>0</v>
      </c>
    </row>
    <row r="83" spans="1:33" x14ac:dyDescent="0.3">
      <c r="A83" s="45">
        <v>45641</v>
      </c>
      <c r="B83" s="46">
        <v>27</v>
      </c>
      <c r="C83" s="46" t="s">
        <v>194</v>
      </c>
      <c r="D83" s="47"/>
      <c r="E83" s="46"/>
      <c r="F83" s="46" t="s">
        <v>195</v>
      </c>
      <c r="G83" s="46" t="s">
        <v>107</v>
      </c>
      <c r="H83" s="41">
        <v>75</v>
      </c>
      <c r="I83" s="41"/>
      <c r="J83" s="41">
        <f>H83+I83</f>
        <v>75</v>
      </c>
      <c r="K83" s="41">
        <v>75</v>
      </c>
      <c r="L83" s="41"/>
      <c r="M83" s="48">
        <f>IF(G83="WAGES, TAX AND NI",H83,0)</f>
        <v>0</v>
      </c>
      <c r="N83" s="48">
        <f>IF(G83="SUBSISTENCE",J83,0)</f>
        <v>0</v>
      </c>
      <c r="O83" s="49">
        <f>I83</f>
        <v>0</v>
      </c>
      <c r="P83" s="48">
        <f t="shared" si="8"/>
        <v>0</v>
      </c>
      <c r="Q83" s="48">
        <f t="shared" si="75"/>
        <v>0</v>
      </c>
      <c r="R83" s="48">
        <f t="shared" si="9"/>
        <v>0</v>
      </c>
      <c r="S83" s="48">
        <f t="shared" si="10"/>
        <v>0</v>
      </c>
      <c r="T83" s="48">
        <f t="shared" si="11"/>
        <v>0</v>
      </c>
      <c r="U83" s="48">
        <f t="shared" si="12"/>
        <v>0</v>
      </c>
      <c r="V83" s="48">
        <f t="shared" si="13"/>
        <v>0</v>
      </c>
      <c r="W83" s="48">
        <f t="shared" si="14"/>
        <v>0</v>
      </c>
      <c r="X83" s="48">
        <f t="shared" si="15"/>
        <v>75</v>
      </c>
      <c r="Y83" s="48">
        <f t="shared" si="16"/>
        <v>0</v>
      </c>
      <c r="Z83" s="48">
        <f t="shared" si="17"/>
        <v>0</v>
      </c>
      <c r="AA83" s="48">
        <f t="shared" si="18"/>
        <v>0</v>
      </c>
      <c r="AB83" s="48">
        <f t="shared" si="19"/>
        <v>0</v>
      </c>
      <c r="AC83" s="48">
        <f t="shared" si="23"/>
        <v>0</v>
      </c>
      <c r="AD83" s="48">
        <f t="shared" si="20"/>
        <v>0</v>
      </c>
      <c r="AE83" s="48">
        <f t="shared" si="56"/>
        <v>0</v>
      </c>
      <c r="AF83" s="48">
        <f t="shared" si="21"/>
        <v>0</v>
      </c>
      <c r="AG83" s="50">
        <f>J83-(SUM(M83:AF83))</f>
        <v>0</v>
      </c>
    </row>
    <row r="84" spans="1:33" x14ac:dyDescent="0.3">
      <c r="A84" s="45">
        <v>45671</v>
      </c>
      <c r="B84" s="46">
        <v>33</v>
      </c>
      <c r="C84" s="46" t="s">
        <v>147</v>
      </c>
      <c r="D84" s="47">
        <v>16709</v>
      </c>
      <c r="E84" s="46" t="s">
        <v>148</v>
      </c>
      <c r="F84" s="46" t="s">
        <v>206</v>
      </c>
      <c r="G84" s="46" t="s">
        <v>107</v>
      </c>
      <c r="H84" s="41">
        <v>1050</v>
      </c>
      <c r="I84" s="41">
        <v>210</v>
      </c>
      <c r="J84" s="41">
        <f t="shared" ref="J84" si="81">H84+I84</f>
        <v>1260</v>
      </c>
      <c r="K84" s="41">
        <v>1260</v>
      </c>
      <c r="L84" s="41"/>
      <c r="M84" s="48">
        <f t="shared" ref="M84" si="82">IF(G84="WAGES, TAX AND NI",H84,0)</f>
        <v>0</v>
      </c>
      <c r="N84" s="48">
        <f t="shared" ref="N84" si="83">IF(G84="SUBSISTENCE",J84,0)</f>
        <v>0</v>
      </c>
      <c r="O84" s="49">
        <f t="shared" ref="O84" si="84">I84</f>
        <v>210</v>
      </c>
      <c r="P84" s="48">
        <f t="shared" si="8"/>
        <v>0</v>
      </c>
      <c r="Q84" s="48">
        <f t="shared" si="75"/>
        <v>0</v>
      </c>
      <c r="R84" s="48">
        <f t="shared" si="9"/>
        <v>0</v>
      </c>
      <c r="S84" s="48">
        <f t="shared" si="10"/>
        <v>0</v>
      </c>
      <c r="T84" s="48">
        <f t="shared" si="11"/>
        <v>0</v>
      </c>
      <c r="U84" s="48">
        <f t="shared" si="12"/>
        <v>0</v>
      </c>
      <c r="V84" s="48">
        <f t="shared" si="13"/>
        <v>0</v>
      </c>
      <c r="W84" s="48">
        <f t="shared" si="14"/>
        <v>0</v>
      </c>
      <c r="X84" s="48">
        <f t="shared" si="15"/>
        <v>1050</v>
      </c>
      <c r="Y84" s="48">
        <f t="shared" si="16"/>
        <v>0</v>
      </c>
      <c r="Z84" s="48">
        <f t="shared" si="17"/>
        <v>0</v>
      </c>
      <c r="AA84" s="48">
        <f t="shared" si="18"/>
        <v>0</v>
      </c>
      <c r="AB84" s="48">
        <f t="shared" si="19"/>
        <v>0</v>
      </c>
      <c r="AC84" s="48">
        <f t="shared" si="23"/>
        <v>0</v>
      </c>
      <c r="AD84" s="48">
        <f t="shared" si="20"/>
        <v>0</v>
      </c>
      <c r="AE84" s="48">
        <f t="shared" si="56"/>
        <v>0</v>
      </c>
      <c r="AF84" s="48">
        <f t="shared" si="21"/>
        <v>0</v>
      </c>
      <c r="AG84" s="50">
        <f t="shared" ref="AG84" si="85">J84-(SUM(M84:AF84))</f>
        <v>0</v>
      </c>
    </row>
    <row r="85" spans="1:33" x14ac:dyDescent="0.3">
      <c r="A85" s="53">
        <v>45641</v>
      </c>
      <c r="B85" s="47">
        <v>28</v>
      </c>
      <c r="C85" s="46" t="s">
        <v>138</v>
      </c>
      <c r="D85" s="47"/>
      <c r="E85" s="46"/>
      <c r="F85" s="46" t="s">
        <v>196</v>
      </c>
      <c r="G85" s="46" t="s">
        <v>107</v>
      </c>
      <c r="H85" s="41">
        <v>50</v>
      </c>
      <c r="I85" s="41"/>
      <c r="J85" s="41">
        <f t="shared" ref="J85:J90" si="86">H85+I85</f>
        <v>50</v>
      </c>
      <c r="K85" s="41">
        <v>6</v>
      </c>
      <c r="L85" s="41"/>
      <c r="M85" s="48">
        <f t="shared" ref="M85:M123" si="87">IF(G85="WAGES, TAX AND NI",H85,0)</f>
        <v>0</v>
      </c>
      <c r="N85" s="48">
        <f t="shared" ref="N85:N132" si="88">IF(G85="SUBSISTENCE",J85,0)</f>
        <v>0</v>
      </c>
      <c r="O85" s="49">
        <f t="shared" ref="O85:O90" si="89">I85</f>
        <v>0</v>
      </c>
      <c r="P85" s="48">
        <f t="shared" ref="P85:P132" si="90">IF($G85="EQUIPMENT",$H85,0)</f>
        <v>0</v>
      </c>
      <c r="Q85" s="48">
        <f t="shared" si="75"/>
        <v>0</v>
      </c>
      <c r="R85" s="48">
        <f t="shared" ref="R85:R132" si="91">IF($G85="STATIONERY",$H85,0)</f>
        <v>0</v>
      </c>
      <c r="S85" s="48">
        <f t="shared" ref="S85:S132" si="92">IF($G85="PUBLICITY",$H85,0)</f>
        <v>0</v>
      </c>
      <c r="T85" s="48">
        <f t="shared" ref="T85:T132" si="93">IF($G85="AFFILIATION",$H85,0)</f>
        <v>0</v>
      </c>
      <c r="U85" s="48">
        <f t="shared" ref="U85:U132" si="94">IF($G85="INSURANCE",$H85,0)</f>
        <v>0</v>
      </c>
      <c r="V85" s="48">
        <f t="shared" ref="V85:V132" si="95">IF($G85="S137",$H85,0)</f>
        <v>0</v>
      </c>
      <c r="W85" s="48">
        <f t="shared" ref="W85:W132" si="96">IF($G85="TRAINING",$H85,0)</f>
        <v>0</v>
      </c>
      <c r="X85" s="48">
        <f t="shared" ref="X85:X132" si="97">IF($G85="ESTATE",$H85,0)</f>
        <v>50</v>
      </c>
      <c r="Y85" s="48">
        <f t="shared" ref="Y85:Y132" si="98">IF($G85="WALK",$H85,0)</f>
        <v>0</v>
      </c>
      <c r="Z85" s="48">
        <f t="shared" ref="Z85:Z132" si="99">IF($G85="CHAIR",$H85,0)</f>
        <v>0</v>
      </c>
      <c r="AA85" s="48">
        <f t="shared" ref="AA85:AA132" si="100">IF($G85="ELECTION",$H85,0)</f>
        <v>0</v>
      </c>
      <c r="AB85" s="48">
        <f t="shared" ref="AB85:AB132" si="101">IF($G85="SIGNS",$H85,0)</f>
        <v>0</v>
      </c>
      <c r="AC85" s="48">
        <f t="shared" ref="AC85:AC132" si="102">IF($G85="PROJECTS",$H85,0)</f>
        <v>0</v>
      </c>
      <c r="AD85" s="48">
        <f t="shared" ref="AD85:AD132" si="103">IF($G85="AUDIT",$H85,0)</f>
        <v>0</v>
      </c>
      <c r="AE85" s="48">
        <f t="shared" si="56"/>
        <v>0</v>
      </c>
      <c r="AF85" s="48">
        <f t="shared" ref="AF85:AF132" si="104">IF($G85="BANK",$H85,0)</f>
        <v>0</v>
      </c>
      <c r="AG85" s="50">
        <f>J85-(SUM(M85:AF85))</f>
        <v>0</v>
      </c>
    </row>
    <row r="86" spans="1:33" x14ac:dyDescent="0.3">
      <c r="A86" s="53" t="s">
        <v>216</v>
      </c>
      <c r="B86" s="47"/>
      <c r="C86" s="46" t="s">
        <v>126</v>
      </c>
      <c r="D86" s="47"/>
      <c r="E86" s="46"/>
      <c r="F86" s="46" t="s">
        <v>14</v>
      </c>
      <c r="G86" s="46" t="s">
        <v>128</v>
      </c>
      <c r="H86" s="41">
        <v>6</v>
      </c>
      <c r="I86" s="41"/>
      <c r="J86" s="41">
        <f t="shared" si="86"/>
        <v>6</v>
      </c>
      <c r="K86" s="41"/>
      <c r="L86" s="41"/>
      <c r="M86" s="48">
        <f t="shared" si="87"/>
        <v>0</v>
      </c>
      <c r="N86" s="48">
        <f t="shared" si="88"/>
        <v>0</v>
      </c>
      <c r="O86" s="49">
        <f t="shared" si="89"/>
        <v>0</v>
      </c>
      <c r="P86" s="48">
        <f t="shared" si="90"/>
        <v>0</v>
      </c>
      <c r="Q86" s="48">
        <f t="shared" si="75"/>
        <v>0</v>
      </c>
      <c r="R86" s="48">
        <f t="shared" si="91"/>
        <v>0</v>
      </c>
      <c r="S86" s="48">
        <f t="shared" si="92"/>
        <v>0</v>
      </c>
      <c r="T86" s="48">
        <f t="shared" si="93"/>
        <v>0</v>
      </c>
      <c r="U86" s="48">
        <f t="shared" si="94"/>
        <v>0</v>
      </c>
      <c r="V86" s="48">
        <f t="shared" si="95"/>
        <v>0</v>
      </c>
      <c r="W86" s="48">
        <f t="shared" si="96"/>
        <v>0</v>
      </c>
      <c r="X86" s="48">
        <f t="shared" si="97"/>
        <v>0</v>
      </c>
      <c r="Y86" s="48">
        <f t="shared" si="98"/>
        <v>0</v>
      </c>
      <c r="Z86" s="48">
        <f t="shared" si="99"/>
        <v>0</v>
      </c>
      <c r="AA86" s="48">
        <f t="shared" si="100"/>
        <v>0</v>
      </c>
      <c r="AB86" s="48">
        <f t="shared" si="101"/>
        <v>0</v>
      </c>
      <c r="AC86" s="48">
        <f t="shared" si="102"/>
        <v>0</v>
      </c>
      <c r="AD86" s="48">
        <f t="shared" si="103"/>
        <v>0</v>
      </c>
      <c r="AE86" s="48">
        <f t="shared" si="56"/>
        <v>0</v>
      </c>
      <c r="AF86" s="48">
        <f t="shared" si="104"/>
        <v>6</v>
      </c>
      <c r="AG86" s="50">
        <f>J86-(SUM(M86:AF86))</f>
        <v>0</v>
      </c>
    </row>
    <row r="87" spans="1:33" x14ac:dyDescent="0.3">
      <c r="A87" s="53">
        <v>45641</v>
      </c>
      <c r="B87" s="47"/>
      <c r="C87" s="46" t="s">
        <v>138</v>
      </c>
      <c r="D87" s="47"/>
      <c r="E87" s="46"/>
      <c r="F87" s="46" t="s">
        <v>196</v>
      </c>
      <c r="G87" s="46" t="s">
        <v>107</v>
      </c>
      <c r="H87" s="41">
        <v>50</v>
      </c>
      <c r="I87" s="41"/>
      <c r="J87" s="41">
        <f t="shared" ref="J87:J88" si="105">H87+I87</f>
        <v>50</v>
      </c>
      <c r="K87" s="41">
        <v>50</v>
      </c>
      <c r="L87" s="41"/>
      <c r="M87" s="48">
        <f t="shared" ref="M87:M88" si="106">IF(G87="WAGES, TAX AND NI",H87,0)</f>
        <v>0</v>
      </c>
      <c r="N87" s="48">
        <f t="shared" ref="N87:N88" si="107">IF(G87="SUBSISTENCE",J87,0)</f>
        <v>0</v>
      </c>
      <c r="O87" s="49">
        <f t="shared" ref="O87:O88" si="108">I87</f>
        <v>0</v>
      </c>
      <c r="P87" s="48">
        <f t="shared" si="90"/>
        <v>0</v>
      </c>
      <c r="Q87" s="48">
        <f t="shared" si="75"/>
        <v>0</v>
      </c>
      <c r="R87" s="48">
        <f t="shared" si="91"/>
        <v>0</v>
      </c>
      <c r="S87" s="48">
        <f t="shared" si="92"/>
        <v>0</v>
      </c>
      <c r="T87" s="48">
        <f t="shared" si="93"/>
        <v>0</v>
      </c>
      <c r="U87" s="48">
        <f t="shared" si="94"/>
        <v>0</v>
      </c>
      <c r="V87" s="48">
        <f t="shared" si="95"/>
        <v>0</v>
      </c>
      <c r="W87" s="48">
        <f t="shared" si="96"/>
        <v>0</v>
      </c>
      <c r="X87" s="48">
        <f t="shared" si="97"/>
        <v>50</v>
      </c>
      <c r="Y87" s="48">
        <f t="shared" si="98"/>
        <v>0</v>
      </c>
      <c r="Z87" s="48">
        <f t="shared" si="99"/>
        <v>0</v>
      </c>
      <c r="AA87" s="48">
        <f t="shared" si="100"/>
        <v>0</v>
      </c>
      <c r="AB87" s="48">
        <f t="shared" si="101"/>
        <v>0</v>
      </c>
      <c r="AC87" s="48">
        <f t="shared" si="102"/>
        <v>0</v>
      </c>
      <c r="AD87" s="48">
        <f t="shared" si="103"/>
        <v>0</v>
      </c>
      <c r="AE87" s="48">
        <f t="shared" si="56"/>
        <v>0</v>
      </c>
      <c r="AF87" s="48">
        <f t="shared" si="104"/>
        <v>0</v>
      </c>
      <c r="AG87" s="50">
        <f t="shared" ref="AG87" si="109">J87-(SUM(M87:AF87))</f>
        <v>0</v>
      </c>
    </row>
    <row r="88" spans="1:33" x14ac:dyDescent="0.3">
      <c r="A88" s="53">
        <v>45716</v>
      </c>
      <c r="B88" s="47"/>
      <c r="C88" s="46" t="s">
        <v>126</v>
      </c>
      <c r="D88" s="47"/>
      <c r="E88" s="46"/>
      <c r="F88" s="46" t="s">
        <v>14</v>
      </c>
      <c r="G88" s="46" t="s">
        <v>128</v>
      </c>
      <c r="H88" s="41">
        <v>6</v>
      </c>
      <c r="I88" s="41"/>
      <c r="J88" s="41">
        <f t="shared" si="105"/>
        <v>6</v>
      </c>
      <c r="K88" s="41"/>
      <c r="L88" s="41"/>
      <c r="M88" s="48">
        <f t="shared" si="106"/>
        <v>0</v>
      </c>
      <c r="N88" s="48">
        <f t="shared" si="107"/>
        <v>0</v>
      </c>
      <c r="O88" s="49">
        <f t="shared" si="108"/>
        <v>0</v>
      </c>
      <c r="P88" s="48">
        <f t="shared" si="90"/>
        <v>0</v>
      </c>
      <c r="Q88" s="48">
        <f t="shared" si="75"/>
        <v>0</v>
      </c>
      <c r="R88" s="48">
        <f t="shared" si="91"/>
        <v>0</v>
      </c>
      <c r="S88" s="48">
        <f t="shared" si="92"/>
        <v>0</v>
      </c>
      <c r="T88" s="48">
        <f t="shared" si="93"/>
        <v>0</v>
      </c>
      <c r="U88" s="48">
        <f t="shared" si="94"/>
        <v>0</v>
      </c>
      <c r="V88" s="48">
        <f t="shared" si="95"/>
        <v>0</v>
      </c>
      <c r="W88" s="48">
        <f t="shared" si="96"/>
        <v>0</v>
      </c>
      <c r="X88" s="48">
        <f t="shared" si="97"/>
        <v>0</v>
      </c>
      <c r="Y88" s="48">
        <f t="shared" si="98"/>
        <v>0</v>
      </c>
      <c r="Z88" s="48">
        <f t="shared" si="99"/>
        <v>0</v>
      </c>
      <c r="AA88" s="48">
        <f t="shared" si="100"/>
        <v>0</v>
      </c>
      <c r="AB88" s="48">
        <f t="shared" si="101"/>
        <v>0</v>
      </c>
      <c r="AC88" s="48">
        <f t="shared" si="102"/>
        <v>0</v>
      </c>
      <c r="AD88" s="48">
        <f t="shared" si="103"/>
        <v>0</v>
      </c>
      <c r="AE88" s="48">
        <f t="shared" si="56"/>
        <v>0</v>
      </c>
      <c r="AF88" s="48">
        <f t="shared" si="104"/>
        <v>6</v>
      </c>
      <c r="AG88" s="50">
        <f t="shared" ref="AG88:AG104" si="110">J88-(SUM(M88:AF88))</f>
        <v>0</v>
      </c>
    </row>
    <row r="89" spans="1:33" x14ac:dyDescent="0.3">
      <c r="A89" s="53">
        <v>45747</v>
      </c>
      <c r="B89" s="47"/>
      <c r="C89" s="46" t="s">
        <v>126</v>
      </c>
      <c r="D89" s="47"/>
      <c r="E89" s="46"/>
      <c r="F89" s="46" t="s">
        <v>14</v>
      </c>
      <c r="G89" s="46" t="s">
        <v>128</v>
      </c>
      <c r="H89" s="41">
        <v>6</v>
      </c>
      <c r="I89" s="41"/>
      <c r="J89" s="41">
        <f t="shared" ref="J89" si="111">H89+I89</f>
        <v>6</v>
      </c>
      <c r="K89" s="41"/>
      <c r="L89" s="41"/>
      <c r="M89" s="48">
        <f t="shared" ref="M89" si="112">IF(G89="WAGES, TAX AND NI",H89,0)</f>
        <v>0</v>
      </c>
      <c r="N89" s="48">
        <f t="shared" ref="N89" si="113">IF(G89="SUBSISTENCE",J89,0)</f>
        <v>0</v>
      </c>
      <c r="O89" s="49">
        <f t="shared" ref="O89" si="114">I89</f>
        <v>0</v>
      </c>
      <c r="P89" s="48">
        <f t="shared" si="90"/>
        <v>0</v>
      </c>
      <c r="Q89" s="48">
        <f t="shared" si="75"/>
        <v>0</v>
      </c>
      <c r="R89" s="48">
        <f t="shared" si="91"/>
        <v>0</v>
      </c>
      <c r="S89" s="48">
        <f t="shared" si="92"/>
        <v>0</v>
      </c>
      <c r="T89" s="48">
        <f t="shared" si="93"/>
        <v>0</v>
      </c>
      <c r="U89" s="48">
        <f t="shared" si="94"/>
        <v>0</v>
      </c>
      <c r="V89" s="48">
        <f t="shared" si="95"/>
        <v>0</v>
      </c>
      <c r="W89" s="48">
        <f t="shared" si="96"/>
        <v>0</v>
      </c>
      <c r="X89" s="48">
        <f t="shared" si="97"/>
        <v>0</v>
      </c>
      <c r="Y89" s="48">
        <f t="shared" si="98"/>
        <v>0</v>
      </c>
      <c r="Z89" s="48">
        <f t="shared" si="99"/>
        <v>0</v>
      </c>
      <c r="AA89" s="48">
        <f t="shared" si="100"/>
        <v>0</v>
      </c>
      <c r="AB89" s="48">
        <f t="shared" si="101"/>
        <v>0</v>
      </c>
      <c r="AC89" s="48">
        <f t="shared" si="102"/>
        <v>0</v>
      </c>
      <c r="AD89" s="48">
        <f t="shared" si="103"/>
        <v>0</v>
      </c>
      <c r="AE89" s="48">
        <f t="shared" si="56"/>
        <v>0</v>
      </c>
      <c r="AF89" s="48">
        <f t="shared" si="104"/>
        <v>6</v>
      </c>
      <c r="AG89" s="50">
        <f t="shared" ref="AG89" si="115">J89-(SUM(M89:AF89))</f>
        <v>0</v>
      </c>
    </row>
    <row r="90" spans="1:33" x14ac:dyDescent="0.3">
      <c r="A90" s="53"/>
      <c r="B90" s="47"/>
      <c r="C90" s="46"/>
      <c r="D90" s="47"/>
      <c r="E90" s="46"/>
      <c r="F90" s="46"/>
      <c r="G90" s="46"/>
      <c r="H90" s="41"/>
      <c r="I90" s="41"/>
      <c r="J90" s="41">
        <f t="shared" si="86"/>
        <v>0</v>
      </c>
      <c r="K90" s="41"/>
      <c r="L90" s="41"/>
      <c r="M90" s="48">
        <f t="shared" si="87"/>
        <v>0</v>
      </c>
      <c r="N90" s="48">
        <f t="shared" si="88"/>
        <v>0</v>
      </c>
      <c r="O90" s="49">
        <f t="shared" si="89"/>
        <v>0</v>
      </c>
      <c r="P90" s="48">
        <f t="shared" si="90"/>
        <v>0</v>
      </c>
      <c r="Q90" s="48">
        <f t="shared" si="75"/>
        <v>0</v>
      </c>
      <c r="R90" s="48">
        <f t="shared" si="91"/>
        <v>0</v>
      </c>
      <c r="S90" s="48">
        <f t="shared" si="92"/>
        <v>0</v>
      </c>
      <c r="T90" s="48">
        <f t="shared" si="93"/>
        <v>0</v>
      </c>
      <c r="U90" s="48">
        <f t="shared" si="94"/>
        <v>0</v>
      </c>
      <c r="V90" s="48">
        <f t="shared" si="95"/>
        <v>0</v>
      </c>
      <c r="W90" s="48">
        <f t="shared" si="96"/>
        <v>0</v>
      </c>
      <c r="X90" s="48">
        <f t="shared" si="97"/>
        <v>0</v>
      </c>
      <c r="Y90" s="48">
        <f t="shared" si="98"/>
        <v>0</v>
      </c>
      <c r="Z90" s="48">
        <f t="shared" si="99"/>
        <v>0</v>
      </c>
      <c r="AA90" s="48">
        <f t="shared" si="100"/>
        <v>0</v>
      </c>
      <c r="AB90" s="48">
        <f t="shared" si="101"/>
        <v>0</v>
      </c>
      <c r="AC90" s="48">
        <f t="shared" si="102"/>
        <v>0</v>
      </c>
      <c r="AD90" s="48">
        <f t="shared" si="103"/>
        <v>0</v>
      </c>
      <c r="AE90" s="48">
        <f t="shared" ref="AE90:AE121" si="116">IF($G90="HALL HIRE",$H90,0)</f>
        <v>0</v>
      </c>
      <c r="AF90" s="48">
        <f t="shared" si="104"/>
        <v>0</v>
      </c>
      <c r="AG90" s="50">
        <f t="shared" si="110"/>
        <v>0</v>
      </c>
    </row>
    <row r="91" spans="1:33" x14ac:dyDescent="0.3">
      <c r="A91" s="53"/>
      <c r="B91" s="47"/>
      <c r="C91" s="46"/>
      <c r="D91" s="47"/>
      <c r="E91" s="46"/>
      <c r="F91" s="46"/>
      <c r="G91" s="46"/>
      <c r="H91" s="41"/>
      <c r="I91" s="41"/>
      <c r="J91" s="41">
        <f t="shared" ref="J91:J121" si="117">H91+I91</f>
        <v>0</v>
      </c>
      <c r="K91" s="41"/>
      <c r="L91" s="41"/>
      <c r="M91" s="48">
        <f t="shared" si="87"/>
        <v>0</v>
      </c>
      <c r="N91" s="48">
        <f t="shared" si="88"/>
        <v>0</v>
      </c>
      <c r="O91" s="49">
        <f t="shared" ref="O91:O121" si="118">I91</f>
        <v>0</v>
      </c>
      <c r="P91" s="48">
        <f t="shared" si="90"/>
        <v>0</v>
      </c>
      <c r="Q91" s="48">
        <f t="shared" si="75"/>
        <v>0</v>
      </c>
      <c r="R91" s="48">
        <f t="shared" si="91"/>
        <v>0</v>
      </c>
      <c r="S91" s="48">
        <f t="shared" si="92"/>
        <v>0</v>
      </c>
      <c r="T91" s="48">
        <f t="shared" si="93"/>
        <v>0</v>
      </c>
      <c r="U91" s="48">
        <f t="shared" si="94"/>
        <v>0</v>
      </c>
      <c r="V91" s="48">
        <f t="shared" si="95"/>
        <v>0</v>
      </c>
      <c r="W91" s="48">
        <f t="shared" si="96"/>
        <v>0</v>
      </c>
      <c r="X91" s="48">
        <f t="shared" si="97"/>
        <v>0</v>
      </c>
      <c r="Y91" s="48">
        <f t="shared" si="98"/>
        <v>0</v>
      </c>
      <c r="Z91" s="48">
        <f t="shared" si="99"/>
        <v>0</v>
      </c>
      <c r="AA91" s="48">
        <f t="shared" si="100"/>
        <v>0</v>
      </c>
      <c r="AB91" s="48">
        <f t="shared" si="101"/>
        <v>0</v>
      </c>
      <c r="AC91" s="48">
        <f t="shared" si="102"/>
        <v>0</v>
      </c>
      <c r="AD91" s="48">
        <f t="shared" si="103"/>
        <v>0</v>
      </c>
      <c r="AE91" s="48">
        <f t="shared" si="116"/>
        <v>0</v>
      </c>
      <c r="AF91" s="48">
        <f t="shared" si="104"/>
        <v>0</v>
      </c>
      <c r="AG91" s="50">
        <f t="shared" si="110"/>
        <v>0</v>
      </c>
    </row>
    <row r="92" spans="1:33" x14ac:dyDescent="0.3">
      <c r="A92" s="53"/>
      <c r="B92" s="47"/>
      <c r="C92" s="46"/>
      <c r="D92" s="47"/>
      <c r="E92" s="46"/>
      <c r="F92" s="46"/>
      <c r="G92" s="46"/>
      <c r="H92" s="41"/>
      <c r="I92" s="41"/>
      <c r="J92" s="41">
        <f t="shared" si="117"/>
        <v>0</v>
      </c>
      <c r="K92" s="41"/>
      <c r="L92" s="41"/>
      <c r="M92" s="48">
        <f t="shared" si="87"/>
        <v>0</v>
      </c>
      <c r="N92" s="48">
        <f t="shared" si="88"/>
        <v>0</v>
      </c>
      <c r="O92" s="49">
        <f t="shared" si="118"/>
        <v>0</v>
      </c>
      <c r="P92" s="48">
        <f t="shared" si="90"/>
        <v>0</v>
      </c>
      <c r="Q92" s="48">
        <f t="shared" si="75"/>
        <v>0</v>
      </c>
      <c r="R92" s="48">
        <f t="shared" si="91"/>
        <v>0</v>
      </c>
      <c r="S92" s="48">
        <f t="shared" si="92"/>
        <v>0</v>
      </c>
      <c r="T92" s="48">
        <f t="shared" si="93"/>
        <v>0</v>
      </c>
      <c r="U92" s="48">
        <f t="shared" si="94"/>
        <v>0</v>
      </c>
      <c r="V92" s="48">
        <f t="shared" si="95"/>
        <v>0</v>
      </c>
      <c r="W92" s="48">
        <f t="shared" si="96"/>
        <v>0</v>
      </c>
      <c r="X92" s="48">
        <f t="shared" si="97"/>
        <v>0</v>
      </c>
      <c r="Y92" s="48">
        <f t="shared" si="98"/>
        <v>0</v>
      </c>
      <c r="Z92" s="48">
        <f t="shared" si="99"/>
        <v>0</v>
      </c>
      <c r="AA92" s="48">
        <f t="shared" si="100"/>
        <v>0</v>
      </c>
      <c r="AB92" s="48">
        <f t="shared" si="101"/>
        <v>0</v>
      </c>
      <c r="AC92" s="48">
        <f t="shared" si="102"/>
        <v>0</v>
      </c>
      <c r="AD92" s="48">
        <f t="shared" si="103"/>
        <v>0</v>
      </c>
      <c r="AE92" s="48">
        <f t="shared" si="116"/>
        <v>0</v>
      </c>
      <c r="AF92" s="48">
        <f t="shared" si="104"/>
        <v>0</v>
      </c>
      <c r="AG92" s="50">
        <f t="shared" si="110"/>
        <v>0</v>
      </c>
    </row>
    <row r="93" spans="1:33" x14ac:dyDescent="0.3">
      <c r="A93" s="53"/>
      <c r="B93" s="47"/>
      <c r="C93" s="46"/>
      <c r="D93" s="47"/>
      <c r="E93" s="46"/>
      <c r="F93" s="46"/>
      <c r="G93" s="46"/>
      <c r="H93" s="41"/>
      <c r="I93" s="41"/>
      <c r="J93" s="41">
        <f t="shared" si="117"/>
        <v>0</v>
      </c>
      <c r="K93" s="41"/>
      <c r="L93" s="41"/>
      <c r="M93" s="48">
        <f t="shared" si="87"/>
        <v>0</v>
      </c>
      <c r="N93" s="48">
        <f t="shared" si="88"/>
        <v>0</v>
      </c>
      <c r="O93" s="49">
        <f t="shared" si="118"/>
        <v>0</v>
      </c>
      <c r="P93" s="48">
        <f t="shared" si="90"/>
        <v>0</v>
      </c>
      <c r="Q93" s="48">
        <f t="shared" si="75"/>
        <v>0</v>
      </c>
      <c r="R93" s="48">
        <f t="shared" si="91"/>
        <v>0</v>
      </c>
      <c r="S93" s="48">
        <f t="shared" si="92"/>
        <v>0</v>
      </c>
      <c r="T93" s="48">
        <f t="shared" si="93"/>
        <v>0</v>
      </c>
      <c r="U93" s="48">
        <f t="shared" si="94"/>
        <v>0</v>
      </c>
      <c r="V93" s="48">
        <f t="shared" si="95"/>
        <v>0</v>
      </c>
      <c r="W93" s="48">
        <f t="shared" si="96"/>
        <v>0</v>
      </c>
      <c r="X93" s="48">
        <f t="shared" si="97"/>
        <v>0</v>
      </c>
      <c r="Y93" s="48">
        <f t="shared" si="98"/>
        <v>0</v>
      </c>
      <c r="Z93" s="48">
        <f t="shared" si="99"/>
        <v>0</v>
      </c>
      <c r="AA93" s="48">
        <f t="shared" si="100"/>
        <v>0</v>
      </c>
      <c r="AB93" s="48">
        <f t="shared" si="101"/>
        <v>0</v>
      </c>
      <c r="AC93" s="48">
        <f t="shared" si="102"/>
        <v>0</v>
      </c>
      <c r="AD93" s="48">
        <f t="shared" si="103"/>
        <v>0</v>
      </c>
      <c r="AE93" s="48">
        <f t="shared" si="116"/>
        <v>0</v>
      </c>
      <c r="AF93" s="48">
        <f t="shared" si="104"/>
        <v>0</v>
      </c>
      <c r="AG93" s="50">
        <f t="shared" si="110"/>
        <v>0</v>
      </c>
    </row>
    <row r="94" spans="1:33" x14ac:dyDescent="0.3">
      <c r="A94" s="53"/>
      <c r="B94" s="47"/>
      <c r="C94" s="46"/>
      <c r="D94" s="47"/>
      <c r="E94" s="46"/>
      <c r="F94" s="46"/>
      <c r="G94" s="46"/>
      <c r="H94" s="41"/>
      <c r="I94" s="41"/>
      <c r="J94" s="41">
        <f t="shared" si="117"/>
        <v>0</v>
      </c>
      <c r="K94" s="41"/>
      <c r="L94" s="41"/>
      <c r="M94" s="48">
        <f t="shared" si="87"/>
        <v>0</v>
      </c>
      <c r="N94" s="48">
        <f t="shared" si="88"/>
        <v>0</v>
      </c>
      <c r="O94" s="49">
        <f t="shared" si="118"/>
        <v>0</v>
      </c>
      <c r="P94" s="48">
        <f t="shared" si="90"/>
        <v>0</v>
      </c>
      <c r="Q94" s="48">
        <f t="shared" si="75"/>
        <v>0</v>
      </c>
      <c r="R94" s="48">
        <f t="shared" si="91"/>
        <v>0</v>
      </c>
      <c r="S94" s="48">
        <f t="shared" si="92"/>
        <v>0</v>
      </c>
      <c r="T94" s="48">
        <f t="shared" si="93"/>
        <v>0</v>
      </c>
      <c r="U94" s="48">
        <f t="shared" si="94"/>
        <v>0</v>
      </c>
      <c r="V94" s="48">
        <f t="shared" si="95"/>
        <v>0</v>
      </c>
      <c r="W94" s="48">
        <f t="shared" si="96"/>
        <v>0</v>
      </c>
      <c r="X94" s="48">
        <f t="shared" si="97"/>
        <v>0</v>
      </c>
      <c r="Y94" s="48">
        <f t="shared" si="98"/>
        <v>0</v>
      </c>
      <c r="Z94" s="48">
        <f t="shared" si="99"/>
        <v>0</v>
      </c>
      <c r="AA94" s="48">
        <f t="shared" si="100"/>
        <v>0</v>
      </c>
      <c r="AB94" s="48">
        <f t="shared" si="101"/>
        <v>0</v>
      </c>
      <c r="AC94" s="48">
        <f t="shared" si="102"/>
        <v>0</v>
      </c>
      <c r="AD94" s="48">
        <f t="shared" si="103"/>
        <v>0</v>
      </c>
      <c r="AE94" s="48">
        <f t="shared" si="116"/>
        <v>0</v>
      </c>
      <c r="AF94" s="48">
        <f t="shared" si="104"/>
        <v>0</v>
      </c>
      <c r="AG94" s="50">
        <f t="shared" si="110"/>
        <v>0</v>
      </c>
    </row>
    <row r="95" spans="1:33" x14ac:dyDescent="0.3">
      <c r="A95" s="53"/>
      <c r="B95" s="47"/>
      <c r="C95" s="46"/>
      <c r="D95" s="47"/>
      <c r="E95" s="46"/>
      <c r="F95" s="46"/>
      <c r="G95" s="46"/>
      <c r="H95" s="41"/>
      <c r="I95" s="41"/>
      <c r="J95" s="41">
        <f t="shared" si="117"/>
        <v>0</v>
      </c>
      <c r="K95" s="41"/>
      <c r="L95" s="41"/>
      <c r="M95" s="48">
        <f t="shared" si="87"/>
        <v>0</v>
      </c>
      <c r="N95" s="48">
        <f t="shared" si="88"/>
        <v>0</v>
      </c>
      <c r="O95" s="49">
        <f t="shared" si="118"/>
        <v>0</v>
      </c>
      <c r="P95" s="48">
        <f t="shared" si="90"/>
        <v>0</v>
      </c>
      <c r="Q95" s="48">
        <f t="shared" si="75"/>
        <v>0</v>
      </c>
      <c r="R95" s="48">
        <f t="shared" si="91"/>
        <v>0</v>
      </c>
      <c r="S95" s="48">
        <f t="shared" si="92"/>
        <v>0</v>
      </c>
      <c r="T95" s="48">
        <f t="shared" si="93"/>
        <v>0</v>
      </c>
      <c r="U95" s="48">
        <f t="shared" si="94"/>
        <v>0</v>
      </c>
      <c r="V95" s="48">
        <f t="shared" si="95"/>
        <v>0</v>
      </c>
      <c r="W95" s="48">
        <f t="shared" si="96"/>
        <v>0</v>
      </c>
      <c r="X95" s="48">
        <f t="shared" si="97"/>
        <v>0</v>
      </c>
      <c r="Y95" s="48">
        <f t="shared" si="98"/>
        <v>0</v>
      </c>
      <c r="Z95" s="48">
        <f t="shared" si="99"/>
        <v>0</v>
      </c>
      <c r="AA95" s="48">
        <f t="shared" si="100"/>
        <v>0</v>
      </c>
      <c r="AB95" s="48">
        <f t="shared" si="101"/>
        <v>0</v>
      </c>
      <c r="AC95" s="48">
        <f t="shared" si="102"/>
        <v>0</v>
      </c>
      <c r="AD95" s="48">
        <f t="shared" si="103"/>
        <v>0</v>
      </c>
      <c r="AE95" s="48">
        <f t="shared" si="116"/>
        <v>0</v>
      </c>
      <c r="AF95" s="48">
        <f t="shared" si="104"/>
        <v>0</v>
      </c>
      <c r="AG95" s="50">
        <f t="shared" si="110"/>
        <v>0</v>
      </c>
    </row>
    <row r="96" spans="1:33" x14ac:dyDescent="0.3">
      <c r="A96" s="53"/>
      <c r="B96" s="47"/>
      <c r="C96" s="46"/>
      <c r="D96" s="47"/>
      <c r="E96" s="46"/>
      <c r="F96" s="46"/>
      <c r="G96" s="46"/>
      <c r="H96" s="41"/>
      <c r="I96" s="41"/>
      <c r="J96" s="41">
        <f t="shared" si="117"/>
        <v>0</v>
      </c>
      <c r="K96" s="41"/>
      <c r="L96" s="41"/>
      <c r="M96" s="48">
        <f t="shared" si="87"/>
        <v>0</v>
      </c>
      <c r="N96" s="48">
        <f t="shared" si="88"/>
        <v>0</v>
      </c>
      <c r="O96" s="49">
        <f t="shared" si="118"/>
        <v>0</v>
      </c>
      <c r="P96" s="48">
        <f t="shared" si="90"/>
        <v>0</v>
      </c>
      <c r="Q96" s="48">
        <f t="shared" si="75"/>
        <v>0</v>
      </c>
      <c r="R96" s="48">
        <f t="shared" si="91"/>
        <v>0</v>
      </c>
      <c r="S96" s="48">
        <f t="shared" si="92"/>
        <v>0</v>
      </c>
      <c r="T96" s="48">
        <f t="shared" si="93"/>
        <v>0</v>
      </c>
      <c r="U96" s="48">
        <f t="shared" si="94"/>
        <v>0</v>
      </c>
      <c r="V96" s="48">
        <f t="shared" si="95"/>
        <v>0</v>
      </c>
      <c r="W96" s="48">
        <f t="shared" si="96"/>
        <v>0</v>
      </c>
      <c r="X96" s="48">
        <f t="shared" si="97"/>
        <v>0</v>
      </c>
      <c r="Y96" s="48">
        <f t="shared" si="98"/>
        <v>0</v>
      </c>
      <c r="Z96" s="48">
        <f t="shared" si="99"/>
        <v>0</v>
      </c>
      <c r="AA96" s="48">
        <f t="shared" si="100"/>
        <v>0</v>
      </c>
      <c r="AB96" s="48">
        <f t="shared" si="101"/>
        <v>0</v>
      </c>
      <c r="AC96" s="48">
        <f t="shared" si="102"/>
        <v>0</v>
      </c>
      <c r="AD96" s="48">
        <f t="shared" si="103"/>
        <v>0</v>
      </c>
      <c r="AE96" s="48">
        <f t="shared" si="116"/>
        <v>0</v>
      </c>
      <c r="AF96" s="48">
        <f t="shared" si="104"/>
        <v>0</v>
      </c>
      <c r="AG96" s="50">
        <f t="shared" si="110"/>
        <v>0</v>
      </c>
    </row>
    <row r="97" spans="1:33" x14ac:dyDescent="0.3">
      <c r="A97" s="53"/>
      <c r="B97" s="47"/>
      <c r="C97" s="46"/>
      <c r="D97" s="47"/>
      <c r="E97" s="46"/>
      <c r="F97" s="46"/>
      <c r="G97" s="46"/>
      <c r="H97" s="41"/>
      <c r="I97" s="41"/>
      <c r="J97" s="41">
        <f t="shared" si="117"/>
        <v>0</v>
      </c>
      <c r="K97" s="41"/>
      <c r="L97" s="41"/>
      <c r="M97" s="48">
        <f t="shared" si="87"/>
        <v>0</v>
      </c>
      <c r="N97" s="48">
        <f t="shared" si="88"/>
        <v>0</v>
      </c>
      <c r="O97" s="49">
        <f t="shared" si="118"/>
        <v>0</v>
      </c>
      <c r="P97" s="48">
        <f t="shared" si="90"/>
        <v>0</v>
      </c>
      <c r="Q97" s="48">
        <f t="shared" si="75"/>
        <v>0</v>
      </c>
      <c r="R97" s="48">
        <f t="shared" si="91"/>
        <v>0</v>
      </c>
      <c r="S97" s="48">
        <f t="shared" si="92"/>
        <v>0</v>
      </c>
      <c r="T97" s="48">
        <f t="shared" si="93"/>
        <v>0</v>
      </c>
      <c r="U97" s="48">
        <f t="shared" si="94"/>
        <v>0</v>
      </c>
      <c r="V97" s="48">
        <f t="shared" si="95"/>
        <v>0</v>
      </c>
      <c r="W97" s="48">
        <f t="shared" si="96"/>
        <v>0</v>
      </c>
      <c r="X97" s="48">
        <f t="shared" si="97"/>
        <v>0</v>
      </c>
      <c r="Y97" s="48">
        <f t="shared" si="98"/>
        <v>0</v>
      </c>
      <c r="Z97" s="48">
        <f t="shared" si="99"/>
        <v>0</v>
      </c>
      <c r="AA97" s="48">
        <f t="shared" si="100"/>
        <v>0</v>
      </c>
      <c r="AB97" s="48">
        <f t="shared" si="101"/>
        <v>0</v>
      </c>
      <c r="AC97" s="48">
        <f t="shared" si="102"/>
        <v>0</v>
      </c>
      <c r="AD97" s="48">
        <f t="shared" si="103"/>
        <v>0</v>
      </c>
      <c r="AE97" s="48">
        <f t="shared" si="116"/>
        <v>0</v>
      </c>
      <c r="AF97" s="48">
        <f t="shared" si="104"/>
        <v>0</v>
      </c>
      <c r="AG97" s="50">
        <f t="shared" si="110"/>
        <v>0</v>
      </c>
    </row>
    <row r="98" spans="1:33" x14ac:dyDescent="0.3">
      <c r="A98" s="53"/>
      <c r="B98" s="47"/>
      <c r="C98" s="46"/>
      <c r="D98" s="47"/>
      <c r="E98" s="46"/>
      <c r="F98" s="46"/>
      <c r="G98" s="46"/>
      <c r="H98" s="41"/>
      <c r="I98" s="41"/>
      <c r="J98" s="41">
        <f t="shared" si="117"/>
        <v>0</v>
      </c>
      <c r="K98" s="41"/>
      <c r="L98" s="41"/>
      <c r="M98" s="48">
        <f t="shared" si="87"/>
        <v>0</v>
      </c>
      <c r="N98" s="48">
        <f t="shared" si="88"/>
        <v>0</v>
      </c>
      <c r="O98" s="49">
        <f t="shared" si="118"/>
        <v>0</v>
      </c>
      <c r="P98" s="48">
        <f t="shared" si="90"/>
        <v>0</v>
      </c>
      <c r="Q98" s="48">
        <f t="shared" si="75"/>
        <v>0</v>
      </c>
      <c r="R98" s="48">
        <f t="shared" si="91"/>
        <v>0</v>
      </c>
      <c r="S98" s="48">
        <f t="shared" si="92"/>
        <v>0</v>
      </c>
      <c r="T98" s="48">
        <f t="shared" si="93"/>
        <v>0</v>
      </c>
      <c r="U98" s="48">
        <f t="shared" si="94"/>
        <v>0</v>
      </c>
      <c r="V98" s="48">
        <f t="shared" si="95"/>
        <v>0</v>
      </c>
      <c r="W98" s="48">
        <f t="shared" si="96"/>
        <v>0</v>
      </c>
      <c r="X98" s="48">
        <f t="shared" si="97"/>
        <v>0</v>
      </c>
      <c r="Y98" s="48">
        <f t="shared" si="98"/>
        <v>0</v>
      </c>
      <c r="Z98" s="48">
        <f t="shared" si="99"/>
        <v>0</v>
      </c>
      <c r="AA98" s="48">
        <f t="shared" si="100"/>
        <v>0</v>
      </c>
      <c r="AB98" s="48">
        <f t="shared" si="101"/>
        <v>0</v>
      </c>
      <c r="AC98" s="48">
        <f t="shared" si="102"/>
        <v>0</v>
      </c>
      <c r="AD98" s="48">
        <f t="shared" si="103"/>
        <v>0</v>
      </c>
      <c r="AE98" s="48">
        <f t="shared" si="116"/>
        <v>0</v>
      </c>
      <c r="AF98" s="48">
        <f t="shared" si="104"/>
        <v>0</v>
      </c>
      <c r="AG98" s="50">
        <f t="shared" si="110"/>
        <v>0</v>
      </c>
    </row>
    <row r="99" spans="1:33" x14ac:dyDescent="0.3">
      <c r="A99" s="53"/>
      <c r="B99" s="47"/>
      <c r="C99" s="46"/>
      <c r="D99" s="47"/>
      <c r="E99" s="46"/>
      <c r="F99" s="46"/>
      <c r="G99" s="46"/>
      <c r="H99" s="41"/>
      <c r="I99" s="41"/>
      <c r="J99" s="41">
        <f t="shared" si="117"/>
        <v>0</v>
      </c>
      <c r="K99" s="41"/>
      <c r="L99" s="41"/>
      <c r="M99" s="48">
        <f t="shared" si="87"/>
        <v>0</v>
      </c>
      <c r="N99" s="48">
        <f t="shared" si="88"/>
        <v>0</v>
      </c>
      <c r="O99" s="49">
        <f t="shared" si="118"/>
        <v>0</v>
      </c>
      <c r="P99" s="48">
        <f t="shared" si="90"/>
        <v>0</v>
      </c>
      <c r="Q99" s="48">
        <f t="shared" si="75"/>
        <v>0</v>
      </c>
      <c r="R99" s="48">
        <f t="shared" si="91"/>
        <v>0</v>
      </c>
      <c r="S99" s="48">
        <f t="shared" si="92"/>
        <v>0</v>
      </c>
      <c r="T99" s="48">
        <f t="shared" si="93"/>
        <v>0</v>
      </c>
      <c r="U99" s="48">
        <f t="shared" si="94"/>
        <v>0</v>
      </c>
      <c r="V99" s="48">
        <f t="shared" si="95"/>
        <v>0</v>
      </c>
      <c r="W99" s="48">
        <f t="shared" si="96"/>
        <v>0</v>
      </c>
      <c r="X99" s="48">
        <f t="shared" si="97"/>
        <v>0</v>
      </c>
      <c r="Y99" s="48">
        <f t="shared" si="98"/>
        <v>0</v>
      </c>
      <c r="Z99" s="48">
        <f t="shared" si="99"/>
        <v>0</v>
      </c>
      <c r="AA99" s="48">
        <f t="shared" si="100"/>
        <v>0</v>
      </c>
      <c r="AB99" s="48">
        <f t="shared" si="101"/>
        <v>0</v>
      </c>
      <c r="AC99" s="48">
        <f t="shared" si="102"/>
        <v>0</v>
      </c>
      <c r="AD99" s="48">
        <f t="shared" si="103"/>
        <v>0</v>
      </c>
      <c r="AE99" s="48">
        <f t="shared" si="116"/>
        <v>0</v>
      </c>
      <c r="AF99" s="48">
        <f t="shared" si="104"/>
        <v>0</v>
      </c>
      <c r="AG99" s="50">
        <f t="shared" si="110"/>
        <v>0</v>
      </c>
    </row>
    <row r="100" spans="1:33" x14ac:dyDescent="0.3">
      <c r="A100" s="53"/>
      <c r="B100" s="47"/>
      <c r="C100" s="46"/>
      <c r="D100" s="47"/>
      <c r="E100" s="46"/>
      <c r="F100" s="46"/>
      <c r="G100" s="46"/>
      <c r="H100" s="41"/>
      <c r="I100" s="41"/>
      <c r="J100" s="41">
        <f t="shared" si="117"/>
        <v>0</v>
      </c>
      <c r="K100" s="41"/>
      <c r="L100" s="41"/>
      <c r="M100" s="48">
        <f t="shared" si="87"/>
        <v>0</v>
      </c>
      <c r="N100" s="48">
        <f t="shared" si="88"/>
        <v>0</v>
      </c>
      <c r="O100" s="49">
        <f t="shared" si="118"/>
        <v>0</v>
      </c>
      <c r="P100" s="48">
        <f t="shared" si="90"/>
        <v>0</v>
      </c>
      <c r="Q100" s="48">
        <f t="shared" si="75"/>
        <v>0</v>
      </c>
      <c r="R100" s="48">
        <f t="shared" si="91"/>
        <v>0</v>
      </c>
      <c r="S100" s="48">
        <f t="shared" si="92"/>
        <v>0</v>
      </c>
      <c r="T100" s="48">
        <f t="shared" si="93"/>
        <v>0</v>
      </c>
      <c r="U100" s="48">
        <f t="shared" si="94"/>
        <v>0</v>
      </c>
      <c r="V100" s="48">
        <f t="shared" si="95"/>
        <v>0</v>
      </c>
      <c r="W100" s="48">
        <f t="shared" si="96"/>
        <v>0</v>
      </c>
      <c r="X100" s="48">
        <f t="shared" si="97"/>
        <v>0</v>
      </c>
      <c r="Y100" s="48">
        <f t="shared" si="98"/>
        <v>0</v>
      </c>
      <c r="Z100" s="48">
        <f t="shared" si="99"/>
        <v>0</v>
      </c>
      <c r="AA100" s="48">
        <f t="shared" si="100"/>
        <v>0</v>
      </c>
      <c r="AB100" s="48">
        <f t="shared" si="101"/>
        <v>0</v>
      </c>
      <c r="AC100" s="48">
        <f t="shared" si="102"/>
        <v>0</v>
      </c>
      <c r="AD100" s="48">
        <f t="shared" si="103"/>
        <v>0</v>
      </c>
      <c r="AE100" s="48">
        <f t="shared" si="116"/>
        <v>0</v>
      </c>
      <c r="AF100" s="48">
        <f t="shared" si="104"/>
        <v>0</v>
      </c>
      <c r="AG100" s="50">
        <f t="shared" si="110"/>
        <v>0</v>
      </c>
    </row>
    <row r="101" spans="1:33" x14ac:dyDescent="0.3">
      <c r="A101" s="53"/>
      <c r="B101" s="47"/>
      <c r="C101" s="46"/>
      <c r="D101" s="47"/>
      <c r="E101" s="46"/>
      <c r="F101" s="46"/>
      <c r="G101" s="46"/>
      <c r="H101" s="41"/>
      <c r="I101" s="41"/>
      <c r="J101" s="41"/>
      <c r="K101" s="41"/>
      <c r="L101" s="41"/>
      <c r="M101" s="48"/>
      <c r="N101" s="48">
        <f t="shared" si="88"/>
        <v>0</v>
      </c>
      <c r="O101" s="49"/>
      <c r="P101" s="48">
        <f t="shared" si="90"/>
        <v>0</v>
      </c>
      <c r="Q101" s="48">
        <f t="shared" si="75"/>
        <v>0</v>
      </c>
      <c r="R101" s="48">
        <f t="shared" si="91"/>
        <v>0</v>
      </c>
      <c r="S101" s="48">
        <f t="shared" si="92"/>
        <v>0</v>
      </c>
      <c r="T101" s="48">
        <f t="shared" si="93"/>
        <v>0</v>
      </c>
      <c r="U101" s="48">
        <f t="shared" si="94"/>
        <v>0</v>
      </c>
      <c r="V101" s="48">
        <f t="shared" si="95"/>
        <v>0</v>
      </c>
      <c r="W101" s="48">
        <f t="shared" si="96"/>
        <v>0</v>
      </c>
      <c r="X101" s="48">
        <f t="shared" si="97"/>
        <v>0</v>
      </c>
      <c r="Y101" s="48">
        <f t="shared" si="98"/>
        <v>0</v>
      </c>
      <c r="Z101" s="48">
        <f t="shared" si="99"/>
        <v>0</v>
      </c>
      <c r="AA101" s="48">
        <f t="shared" si="100"/>
        <v>0</v>
      </c>
      <c r="AB101" s="48">
        <f t="shared" si="101"/>
        <v>0</v>
      </c>
      <c r="AC101" s="48">
        <f t="shared" si="102"/>
        <v>0</v>
      </c>
      <c r="AD101" s="48">
        <f t="shared" si="103"/>
        <v>0</v>
      </c>
      <c r="AE101" s="48">
        <f t="shared" si="116"/>
        <v>0</v>
      </c>
      <c r="AF101" s="48">
        <f t="shared" si="104"/>
        <v>0</v>
      </c>
      <c r="AG101" s="50">
        <f t="shared" si="110"/>
        <v>0</v>
      </c>
    </row>
    <row r="102" spans="1:33" x14ac:dyDescent="0.3">
      <c r="A102" s="53"/>
      <c r="B102" s="47"/>
      <c r="C102" s="46"/>
      <c r="D102" s="47"/>
      <c r="E102" s="46"/>
      <c r="F102" s="46"/>
      <c r="G102" s="46"/>
      <c r="H102" s="41"/>
      <c r="I102" s="41"/>
      <c r="J102" s="41">
        <f t="shared" si="117"/>
        <v>0</v>
      </c>
      <c r="K102" s="41"/>
      <c r="L102" s="41"/>
      <c r="M102" s="48">
        <f t="shared" si="87"/>
        <v>0</v>
      </c>
      <c r="N102" s="48">
        <f t="shared" si="88"/>
        <v>0</v>
      </c>
      <c r="O102" s="49">
        <f t="shared" si="118"/>
        <v>0</v>
      </c>
      <c r="P102" s="48">
        <f t="shared" si="90"/>
        <v>0</v>
      </c>
      <c r="Q102" s="48">
        <f t="shared" si="75"/>
        <v>0</v>
      </c>
      <c r="R102" s="48">
        <f t="shared" si="91"/>
        <v>0</v>
      </c>
      <c r="S102" s="48">
        <f t="shared" si="92"/>
        <v>0</v>
      </c>
      <c r="T102" s="48">
        <f t="shared" si="93"/>
        <v>0</v>
      </c>
      <c r="U102" s="48">
        <f t="shared" si="94"/>
        <v>0</v>
      </c>
      <c r="V102" s="48">
        <f t="shared" si="95"/>
        <v>0</v>
      </c>
      <c r="W102" s="48">
        <f t="shared" si="96"/>
        <v>0</v>
      </c>
      <c r="X102" s="48">
        <f t="shared" si="97"/>
        <v>0</v>
      </c>
      <c r="Y102" s="48">
        <f t="shared" si="98"/>
        <v>0</v>
      </c>
      <c r="Z102" s="48">
        <f t="shared" si="99"/>
        <v>0</v>
      </c>
      <c r="AA102" s="48">
        <f t="shared" si="100"/>
        <v>0</v>
      </c>
      <c r="AB102" s="48">
        <f t="shared" si="101"/>
        <v>0</v>
      </c>
      <c r="AC102" s="48">
        <f t="shared" si="102"/>
        <v>0</v>
      </c>
      <c r="AD102" s="48">
        <f t="shared" si="103"/>
        <v>0</v>
      </c>
      <c r="AE102" s="48">
        <f t="shared" si="116"/>
        <v>0</v>
      </c>
      <c r="AF102" s="48">
        <f t="shared" si="104"/>
        <v>0</v>
      </c>
      <c r="AG102" s="50">
        <f t="shared" si="110"/>
        <v>0</v>
      </c>
    </row>
    <row r="103" spans="1:33" x14ac:dyDescent="0.3">
      <c r="A103" s="53"/>
      <c r="B103" s="47"/>
      <c r="C103" s="46"/>
      <c r="D103" s="47"/>
      <c r="E103" s="46"/>
      <c r="F103" s="46"/>
      <c r="G103" s="46"/>
      <c r="H103" s="41"/>
      <c r="I103" s="41"/>
      <c r="J103" s="41">
        <f t="shared" si="117"/>
        <v>0</v>
      </c>
      <c r="K103" s="41"/>
      <c r="L103" s="41"/>
      <c r="M103" s="48">
        <f t="shared" si="87"/>
        <v>0</v>
      </c>
      <c r="N103" s="48">
        <f t="shared" si="88"/>
        <v>0</v>
      </c>
      <c r="O103" s="49">
        <f t="shared" si="118"/>
        <v>0</v>
      </c>
      <c r="P103" s="48">
        <f t="shared" si="90"/>
        <v>0</v>
      </c>
      <c r="Q103" s="48">
        <f t="shared" si="75"/>
        <v>0</v>
      </c>
      <c r="R103" s="48">
        <f t="shared" si="91"/>
        <v>0</v>
      </c>
      <c r="S103" s="48">
        <f t="shared" si="92"/>
        <v>0</v>
      </c>
      <c r="T103" s="48">
        <f t="shared" si="93"/>
        <v>0</v>
      </c>
      <c r="U103" s="48">
        <f t="shared" si="94"/>
        <v>0</v>
      </c>
      <c r="V103" s="48">
        <f t="shared" si="95"/>
        <v>0</v>
      </c>
      <c r="W103" s="48">
        <f t="shared" si="96"/>
        <v>0</v>
      </c>
      <c r="X103" s="48">
        <f t="shared" si="97"/>
        <v>0</v>
      </c>
      <c r="Y103" s="48">
        <f t="shared" si="98"/>
        <v>0</v>
      </c>
      <c r="Z103" s="48">
        <f t="shared" si="99"/>
        <v>0</v>
      </c>
      <c r="AA103" s="48">
        <f t="shared" si="100"/>
        <v>0</v>
      </c>
      <c r="AB103" s="48">
        <f t="shared" si="101"/>
        <v>0</v>
      </c>
      <c r="AC103" s="48">
        <f t="shared" si="102"/>
        <v>0</v>
      </c>
      <c r="AD103" s="48">
        <f t="shared" si="103"/>
        <v>0</v>
      </c>
      <c r="AE103" s="48">
        <f t="shared" si="116"/>
        <v>0</v>
      </c>
      <c r="AF103" s="48">
        <f t="shared" si="104"/>
        <v>0</v>
      </c>
      <c r="AG103" s="50">
        <f t="shared" si="110"/>
        <v>0</v>
      </c>
    </row>
    <row r="104" spans="1:33" x14ac:dyDescent="0.3">
      <c r="A104" s="53"/>
      <c r="B104" s="47"/>
      <c r="C104" s="46"/>
      <c r="D104" s="47"/>
      <c r="E104" s="46"/>
      <c r="F104" s="46"/>
      <c r="G104" s="46"/>
      <c r="H104" s="41"/>
      <c r="I104" s="41"/>
      <c r="J104" s="41">
        <f t="shared" si="117"/>
        <v>0</v>
      </c>
      <c r="K104" s="41"/>
      <c r="L104" s="41"/>
      <c r="M104" s="48">
        <f t="shared" si="87"/>
        <v>0</v>
      </c>
      <c r="N104" s="48">
        <f t="shared" si="88"/>
        <v>0</v>
      </c>
      <c r="O104" s="49">
        <f t="shared" si="118"/>
        <v>0</v>
      </c>
      <c r="P104" s="48">
        <f t="shared" si="90"/>
        <v>0</v>
      </c>
      <c r="Q104" s="48">
        <f t="shared" si="75"/>
        <v>0</v>
      </c>
      <c r="R104" s="48">
        <f t="shared" si="91"/>
        <v>0</v>
      </c>
      <c r="S104" s="48">
        <f t="shared" si="92"/>
        <v>0</v>
      </c>
      <c r="T104" s="48">
        <f t="shared" si="93"/>
        <v>0</v>
      </c>
      <c r="U104" s="48">
        <f t="shared" si="94"/>
        <v>0</v>
      </c>
      <c r="V104" s="48">
        <f t="shared" si="95"/>
        <v>0</v>
      </c>
      <c r="W104" s="48">
        <f t="shared" si="96"/>
        <v>0</v>
      </c>
      <c r="X104" s="48">
        <f t="shared" si="97"/>
        <v>0</v>
      </c>
      <c r="Y104" s="48">
        <f t="shared" si="98"/>
        <v>0</v>
      </c>
      <c r="Z104" s="48">
        <f t="shared" si="99"/>
        <v>0</v>
      </c>
      <c r="AA104" s="48">
        <f t="shared" si="100"/>
        <v>0</v>
      </c>
      <c r="AB104" s="48">
        <f t="shared" si="101"/>
        <v>0</v>
      </c>
      <c r="AC104" s="48">
        <f t="shared" si="102"/>
        <v>0</v>
      </c>
      <c r="AD104" s="48">
        <f t="shared" si="103"/>
        <v>0</v>
      </c>
      <c r="AE104" s="48">
        <f t="shared" si="116"/>
        <v>0</v>
      </c>
      <c r="AF104" s="48">
        <f t="shared" si="104"/>
        <v>0</v>
      </c>
      <c r="AG104" s="50">
        <f t="shared" si="110"/>
        <v>0</v>
      </c>
    </row>
    <row r="105" spans="1:33" x14ac:dyDescent="0.3">
      <c r="A105" s="53"/>
      <c r="B105" s="47"/>
      <c r="C105" s="46"/>
      <c r="D105" s="47"/>
      <c r="E105" s="46"/>
      <c r="F105" s="46"/>
      <c r="G105" s="46"/>
      <c r="H105" s="41"/>
      <c r="I105" s="41"/>
      <c r="J105" s="41">
        <f t="shared" si="117"/>
        <v>0</v>
      </c>
      <c r="K105" s="41"/>
      <c r="L105" s="41"/>
      <c r="M105" s="48">
        <f t="shared" si="87"/>
        <v>0</v>
      </c>
      <c r="N105" s="48">
        <f t="shared" si="88"/>
        <v>0</v>
      </c>
      <c r="O105" s="49">
        <f t="shared" si="118"/>
        <v>0</v>
      </c>
      <c r="P105" s="48">
        <f t="shared" si="90"/>
        <v>0</v>
      </c>
      <c r="Q105" s="48">
        <f t="shared" si="75"/>
        <v>0</v>
      </c>
      <c r="R105" s="48">
        <f t="shared" si="91"/>
        <v>0</v>
      </c>
      <c r="S105" s="48">
        <f t="shared" si="92"/>
        <v>0</v>
      </c>
      <c r="T105" s="48">
        <f t="shared" si="93"/>
        <v>0</v>
      </c>
      <c r="U105" s="48">
        <f t="shared" si="94"/>
        <v>0</v>
      </c>
      <c r="V105" s="48">
        <f t="shared" si="95"/>
        <v>0</v>
      </c>
      <c r="W105" s="48">
        <f t="shared" si="96"/>
        <v>0</v>
      </c>
      <c r="X105" s="48">
        <f t="shared" si="97"/>
        <v>0</v>
      </c>
      <c r="Y105" s="48">
        <f t="shared" si="98"/>
        <v>0</v>
      </c>
      <c r="Z105" s="48">
        <f t="shared" si="99"/>
        <v>0</v>
      </c>
      <c r="AA105" s="48">
        <f t="shared" si="100"/>
        <v>0</v>
      </c>
      <c r="AB105" s="48">
        <f t="shared" si="101"/>
        <v>0</v>
      </c>
      <c r="AC105" s="48">
        <f t="shared" si="102"/>
        <v>0</v>
      </c>
      <c r="AD105" s="48">
        <f t="shared" si="103"/>
        <v>0</v>
      </c>
      <c r="AE105" s="48">
        <f t="shared" si="116"/>
        <v>0</v>
      </c>
      <c r="AF105" s="48">
        <f t="shared" si="104"/>
        <v>0</v>
      </c>
      <c r="AG105" s="50">
        <f t="shared" ref="AG105:AG132" si="119">J105-(SUM(M105:AF105))</f>
        <v>0</v>
      </c>
    </row>
    <row r="106" spans="1:33" x14ac:dyDescent="0.3">
      <c r="A106" s="53"/>
      <c r="B106" s="47"/>
      <c r="C106" s="46"/>
      <c r="D106" s="47"/>
      <c r="E106" s="46"/>
      <c r="F106" s="46"/>
      <c r="G106" s="46"/>
      <c r="H106" s="41"/>
      <c r="I106" s="41"/>
      <c r="J106" s="41">
        <f t="shared" si="117"/>
        <v>0</v>
      </c>
      <c r="K106" s="41"/>
      <c r="L106" s="41"/>
      <c r="M106" s="48">
        <f t="shared" si="87"/>
        <v>0</v>
      </c>
      <c r="N106" s="48">
        <f t="shared" si="88"/>
        <v>0</v>
      </c>
      <c r="O106" s="49">
        <f t="shared" si="118"/>
        <v>0</v>
      </c>
      <c r="P106" s="48">
        <f t="shared" si="90"/>
        <v>0</v>
      </c>
      <c r="Q106" s="48">
        <f t="shared" si="75"/>
        <v>0</v>
      </c>
      <c r="R106" s="48">
        <f t="shared" si="91"/>
        <v>0</v>
      </c>
      <c r="S106" s="48">
        <f t="shared" si="92"/>
        <v>0</v>
      </c>
      <c r="T106" s="48">
        <f t="shared" si="93"/>
        <v>0</v>
      </c>
      <c r="U106" s="48">
        <f t="shared" si="94"/>
        <v>0</v>
      </c>
      <c r="V106" s="48">
        <f t="shared" si="95"/>
        <v>0</v>
      </c>
      <c r="W106" s="48">
        <f t="shared" si="96"/>
        <v>0</v>
      </c>
      <c r="X106" s="48">
        <f t="shared" si="97"/>
        <v>0</v>
      </c>
      <c r="Y106" s="48">
        <f t="shared" si="98"/>
        <v>0</v>
      </c>
      <c r="Z106" s="48">
        <f t="shared" si="99"/>
        <v>0</v>
      </c>
      <c r="AA106" s="48">
        <f t="shared" si="100"/>
        <v>0</v>
      </c>
      <c r="AB106" s="48">
        <f t="shared" si="101"/>
        <v>0</v>
      </c>
      <c r="AC106" s="48">
        <f t="shared" si="102"/>
        <v>0</v>
      </c>
      <c r="AD106" s="48">
        <f t="shared" si="103"/>
        <v>0</v>
      </c>
      <c r="AE106" s="48">
        <f t="shared" si="116"/>
        <v>0</v>
      </c>
      <c r="AF106" s="48">
        <f t="shared" si="104"/>
        <v>0</v>
      </c>
      <c r="AG106" s="50">
        <f t="shared" si="119"/>
        <v>0</v>
      </c>
    </row>
    <row r="107" spans="1:33" x14ac:dyDescent="0.3">
      <c r="A107" s="53"/>
      <c r="B107" s="47"/>
      <c r="C107" s="46"/>
      <c r="D107" s="47"/>
      <c r="E107" s="46"/>
      <c r="F107" s="46"/>
      <c r="G107" s="46"/>
      <c r="H107" s="41"/>
      <c r="I107" s="41"/>
      <c r="J107" s="41">
        <f t="shared" si="117"/>
        <v>0</v>
      </c>
      <c r="K107" s="41"/>
      <c r="L107" s="41"/>
      <c r="M107" s="48">
        <f t="shared" si="87"/>
        <v>0</v>
      </c>
      <c r="N107" s="48">
        <f t="shared" si="88"/>
        <v>0</v>
      </c>
      <c r="O107" s="49">
        <f t="shared" si="118"/>
        <v>0</v>
      </c>
      <c r="P107" s="48">
        <f t="shared" si="90"/>
        <v>0</v>
      </c>
      <c r="Q107" s="48">
        <f t="shared" si="75"/>
        <v>0</v>
      </c>
      <c r="R107" s="48">
        <f t="shared" si="91"/>
        <v>0</v>
      </c>
      <c r="S107" s="48">
        <f t="shared" si="92"/>
        <v>0</v>
      </c>
      <c r="T107" s="48">
        <f t="shared" si="93"/>
        <v>0</v>
      </c>
      <c r="U107" s="48">
        <f t="shared" si="94"/>
        <v>0</v>
      </c>
      <c r="V107" s="48">
        <f t="shared" si="95"/>
        <v>0</v>
      </c>
      <c r="W107" s="48">
        <f t="shared" si="96"/>
        <v>0</v>
      </c>
      <c r="X107" s="48">
        <f t="shared" si="97"/>
        <v>0</v>
      </c>
      <c r="Y107" s="48">
        <f t="shared" si="98"/>
        <v>0</v>
      </c>
      <c r="Z107" s="48">
        <f t="shared" si="99"/>
        <v>0</v>
      </c>
      <c r="AA107" s="48">
        <f t="shared" si="100"/>
        <v>0</v>
      </c>
      <c r="AB107" s="48">
        <f t="shared" si="101"/>
        <v>0</v>
      </c>
      <c r="AC107" s="48">
        <f t="shared" si="102"/>
        <v>0</v>
      </c>
      <c r="AD107" s="48">
        <f t="shared" si="103"/>
        <v>0</v>
      </c>
      <c r="AE107" s="48">
        <f t="shared" si="116"/>
        <v>0</v>
      </c>
      <c r="AF107" s="48">
        <f t="shared" si="104"/>
        <v>0</v>
      </c>
      <c r="AG107" s="50">
        <f t="shared" si="119"/>
        <v>0</v>
      </c>
    </row>
    <row r="108" spans="1:33" x14ac:dyDescent="0.3">
      <c r="A108" s="53"/>
      <c r="B108" s="47"/>
      <c r="C108" s="46"/>
      <c r="D108" s="47"/>
      <c r="E108" s="46"/>
      <c r="F108" s="46"/>
      <c r="G108" s="46"/>
      <c r="H108" s="41"/>
      <c r="I108" s="41"/>
      <c r="J108" s="41">
        <f t="shared" ref="J108:J115" si="120">H108+I108</f>
        <v>0</v>
      </c>
      <c r="K108" s="41"/>
      <c r="L108" s="41"/>
      <c r="M108" s="48">
        <f>IF(G108="WAGES, TAX AND NI",H108,0)</f>
        <v>0</v>
      </c>
      <c r="N108" s="48">
        <f t="shared" si="88"/>
        <v>0</v>
      </c>
      <c r="O108" s="49">
        <f>I108</f>
        <v>0</v>
      </c>
      <c r="P108" s="48">
        <f t="shared" si="90"/>
        <v>0</v>
      </c>
      <c r="Q108" s="48">
        <f t="shared" si="75"/>
        <v>0</v>
      </c>
      <c r="R108" s="48">
        <f t="shared" si="91"/>
        <v>0</v>
      </c>
      <c r="S108" s="48">
        <f t="shared" si="92"/>
        <v>0</v>
      </c>
      <c r="T108" s="48">
        <f t="shared" si="93"/>
        <v>0</v>
      </c>
      <c r="U108" s="48">
        <f t="shared" si="94"/>
        <v>0</v>
      </c>
      <c r="V108" s="48">
        <f t="shared" si="95"/>
        <v>0</v>
      </c>
      <c r="W108" s="48">
        <f t="shared" si="96"/>
        <v>0</v>
      </c>
      <c r="X108" s="48">
        <f t="shared" si="97"/>
        <v>0</v>
      </c>
      <c r="Y108" s="48">
        <f t="shared" si="98"/>
        <v>0</v>
      </c>
      <c r="Z108" s="48">
        <f t="shared" si="99"/>
        <v>0</v>
      </c>
      <c r="AA108" s="48">
        <f t="shared" si="100"/>
        <v>0</v>
      </c>
      <c r="AB108" s="48">
        <f t="shared" si="101"/>
        <v>0</v>
      </c>
      <c r="AC108" s="48">
        <f t="shared" si="102"/>
        <v>0</v>
      </c>
      <c r="AD108" s="48">
        <f t="shared" si="103"/>
        <v>0</v>
      </c>
      <c r="AE108" s="48">
        <f t="shared" si="116"/>
        <v>0</v>
      </c>
      <c r="AF108" s="48">
        <f t="shared" si="104"/>
        <v>0</v>
      </c>
      <c r="AG108" s="50">
        <f t="shared" si="119"/>
        <v>0</v>
      </c>
    </row>
    <row r="109" spans="1:33" x14ac:dyDescent="0.3">
      <c r="A109" s="53"/>
      <c r="B109" s="47"/>
      <c r="C109" s="46"/>
      <c r="D109" s="47"/>
      <c r="E109" s="46"/>
      <c r="F109" s="46"/>
      <c r="G109" s="46"/>
      <c r="H109" s="41"/>
      <c r="I109" s="41"/>
      <c r="J109" s="41">
        <f t="shared" si="120"/>
        <v>0</v>
      </c>
      <c r="K109" s="41"/>
      <c r="L109" s="41"/>
      <c r="M109" s="48">
        <f>IF(G109="WAGES, TAX AND NI",H109,0)</f>
        <v>0</v>
      </c>
      <c r="N109" s="48">
        <f t="shared" si="88"/>
        <v>0</v>
      </c>
      <c r="O109" s="49">
        <f>I109</f>
        <v>0</v>
      </c>
      <c r="P109" s="48">
        <f t="shared" si="90"/>
        <v>0</v>
      </c>
      <c r="Q109" s="48">
        <f t="shared" si="75"/>
        <v>0</v>
      </c>
      <c r="R109" s="48">
        <f t="shared" si="91"/>
        <v>0</v>
      </c>
      <c r="S109" s="48">
        <f t="shared" si="92"/>
        <v>0</v>
      </c>
      <c r="T109" s="48">
        <f t="shared" si="93"/>
        <v>0</v>
      </c>
      <c r="U109" s="48">
        <f t="shared" si="94"/>
        <v>0</v>
      </c>
      <c r="V109" s="48">
        <f t="shared" si="95"/>
        <v>0</v>
      </c>
      <c r="W109" s="48">
        <f t="shared" si="96"/>
        <v>0</v>
      </c>
      <c r="X109" s="48">
        <f t="shared" si="97"/>
        <v>0</v>
      </c>
      <c r="Y109" s="48">
        <f t="shared" si="98"/>
        <v>0</v>
      </c>
      <c r="Z109" s="48">
        <f t="shared" si="99"/>
        <v>0</v>
      </c>
      <c r="AA109" s="48">
        <f t="shared" si="100"/>
        <v>0</v>
      </c>
      <c r="AB109" s="48">
        <f t="shared" si="101"/>
        <v>0</v>
      </c>
      <c r="AC109" s="48">
        <f t="shared" si="102"/>
        <v>0</v>
      </c>
      <c r="AD109" s="48">
        <f t="shared" si="103"/>
        <v>0</v>
      </c>
      <c r="AE109" s="48">
        <f t="shared" si="116"/>
        <v>0</v>
      </c>
      <c r="AF109" s="48">
        <f t="shared" si="104"/>
        <v>0</v>
      </c>
      <c r="AG109" s="50">
        <f t="shared" si="119"/>
        <v>0</v>
      </c>
    </row>
    <row r="110" spans="1:33" x14ac:dyDescent="0.3">
      <c r="A110" s="53"/>
      <c r="B110" s="47"/>
      <c r="C110" s="46"/>
      <c r="D110" s="47"/>
      <c r="E110" s="46"/>
      <c r="F110" s="46"/>
      <c r="G110" s="46"/>
      <c r="H110" s="41"/>
      <c r="I110" s="41"/>
      <c r="J110" s="41">
        <f t="shared" si="120"/>
        <v>0</v>
      </c>
      <c r="K110" s="41"/>
      <c r="L110" s="41"/>
      <c r="M110" s="48">
        <f>IF(G110="WAGES, TAX AND NI",H110,0)</f>
        <v>0</v>
      </c>
      <c r="N110" s="48">
        <f t="shared" si="88"/>
        <v>0</v>
      </c>
      <c r="O110" s="49">
        <f>I110</f>
        <v>0</v>
      </c>
      <c r="P110" s="48">
        <f t="shared" si="90"/>
        <v>0</v>
      </c>
      <c r="Q110" s="48">
        <f t="shared" si="75"/>
        <v>0</v>
      </c>
      <c r="R110" s="48">
        <f t="shared" si="91"/>
        <v>0</v>
      </c>
      <c r="S110" s="48">
        <f t="shared" si="92"/>
        <v>0</v>
      </c>
      <c r="T110" s="48">
        <f t="shared" si="93"/>
        <v>0</v>
      </c>
      <c r="U110" s="48">
        <f t="shared" si="94"/>
        <v>0</v>
      </c>
      <c r="V110" s="48">
        <f t="shared" si="95"/>
        <v>0</v>
      </c>
      <c r="W110" s="48">
        <f t="shared" si="96"/>
        <v>0</v>
      </c>
      <c r="X110" s="48">
        <f t="shared" si="97"/>
        <v>0</v>
      </c>
      <c r="Y110" s="48">
        <f t="shared" si="98"/>
        <v>0</v>
      </c>
      <c r="Z110" s="48">
        <f t="shared" si="99"/>
        <v>0</v>
      </c>
      <c r="AA110" s="48">
        <f t="shared" si="100"/>
        <v>0</v>
      </c>
      <c r="AB110" s="48">
        <f t="shared" si="101"/>
        <v>0</v>
      </c>
      <c r="AC110" s="48">
        <f t="shared" si="102"/>
        <v>0</v>
      </c>
      <c r="AD110" s="48">
        <f t="shared" si="103"/>
        <v>0</v>
      </c>
      <c r="AE110" s="48">
        <f t="shared" si="116"/>
        <v>0</v>
      </c>
      <c r="AF110" s="48">
        <f t="shared" si="104"/>
        <v>0</v>
      </c>
      <c r="AG110" s="50">
        <f t="shared" si="119"/>
        <v>0</v>
      </c>
    </row>
    <row r="111" spans="1:33" x14ac:dyDescent="0.3">
      <c r="A111" s="53"/>
      <c r="B111" s="47"/>
      <c r="C111" s="46"/>
      <c r="D111" s="47"/>
      <c r="E111" s="46"/>
      <c r="F111" s="46"/>
      <c r="G111" s="46"/>
      <c r="H111" s="41"/>
      <c r="I111" s="41"/>
      <c r="J111" s="41">
        <f t="shared" si="120"/>
        <v>0</v>
      </c>
      <c r="K111" s="41"/>
      <c r="L111" s="41"/>
      <c r="M111" s="48">
        <f t="shared" ref="M111:M117" si="121">IF(G111="WAGES, TAX AND NI",H111,0)</f>
        <v>0</v>
      </c>
      <c r="N111" s="48">
        <f t="shared" si="88"/>
        <v>0</v>
      </c>
      <c r="O111" s="49">
        <f t="shared" ref="O111:O117" si="122">I111</f>
        <v>0</v>
      </c>
      <c r="P111" s="48">
        <f t="shared" si="90"/>
        <v>0</v>
      </c>
      <c r="Q111" s="48">
        <f t="shared" si="75"/>
        <v>0</v>
      </c>
      <c r="R111" s="48">
        <f t="shared" si="91"/>
        <v>0</v>
      </c>
      <c r="S111" s="48">
        <f t="shared" si="92"/>
        <v>0</v>
      </c>
      <c r="T111" s="48">
        <f t="shared" si="93"/>
        <v>0</v>
      </c>
      <c r="U111" s="48">
        <f t="shared" si="94"/>
        <v>0</v>
      </c>
      <c r="V111" s="48">
        <f t="shared" si="95"/>
        <v>0</v>
      </c>
      <c r="W111" s="48">
        <f t="shared" si="96"/>
        <v>0</v>
      </c>
      <c r="X111" s="48">
        <f t="shared" si="97"/>
        <v>0</v>
      </c>
      <c r="Y111" s="48">
        <f t="shared" si="98"/>
        <v>0</v>
      </c>
      <c r="Z111" s="48">
        <f t="shared" si="99"/>
        <v>0</v>
      </c>
      <c r="AA111" s="48">
        <f t="shared" si="100"/>
        <v>0</v>
      </c>
      <c r="AB111" s="48">
        <f t="shared" si="101"/>
        <v>0</v>
      </c>
      <c r="AC111" s="48">
        <f t="shared" si="102"/>
        <v>0</v>
      </c>
      <c r="AD111" s="48">
        <f t="shared" si="103"/>
        <v>0</v>
      </c>
      <c r="AE111" s="48">
        <f t="shared" si="116"/>
        <v>0</v>
      </c>
      <c r="AF111" s="48">
        <f t="shared" si="104"/>
        <v>0</v>
      </c>
      <c r="AG111" s="50">
        <f t="shared" si="119"/>
        <v>0</v>
      </c>
    </row>
    <row r="112" spans="1:33" x14ac:dyDescent="0.3">
      <c r="A112" s="53"/>
      <c r="B112" s="47"/>
      <c r="C112" s="46"/>
      <c r="D112" s="47"/>
      <c r="E112" s="46"/>
      <c r="F112" s="46"/>
      <c r="G112" s="46"/>
      <c r="H112" s="41"/>
      <c r="I112" s="41"/>
      <c r="J112" s="41">
        <f t="shared" si="120"/>
        <v>0</v>
      </c>
      <c r="K112" s="41"/>
      <c r="L112" s="41"/>
      <c r="M112" s="48">
        <f t="shared" si="121"/>
        <v>0</v>
      </c>
      <c r="N112" s="48">
        <f t="shared" si="88"/>
        <v>0</v>
      </c>
      <c r="O112" s="49">
        <f t="shared" si="122"/>
        <v>0</v>
      </c>
      <c r="P112" s="48">
        <f t="shared" si="90"/>
        <v>0</v>
      </c>
      <c r="Q112" s="48">
        <f t="shared" si="75"/>
        <v>0</v>
      </c>
      <c r="R112" s="48">
        <f t="shared" si="91"/>
        <v>0</v>
      </c>
      <c r="S112" s="48">
        <f t="shared" si="92"/>
        <v>0</v>
      </c>
      <c r="T112" s="48">
        <f t="shared" si="93"/>
        <v>0</v>
      </c>
      <c r="U112" s="48">
        <f t="shared" si="94"/>
        <v>0</v>
      </c>
      <c r="V112" s="48">
        <f t="shared" si="95"/>
        <v>0</v>
      </c>
      <c r="W112" s="48">
        <f t="shared" si="96"/>
        <v>0</v>
      </c>
      <c r="X112" s="48">
        <f t="shared" si="97"/>
        <v>0</v>
      </c>
      <c r="Y112" s="48">
        <f t="shared" si="98"/>
        <v>0</v>
      </c>
      <c r="Z112" s="48">
        <f t="shared" si="99"/>
        <v>0</v>
      </c>
      <c r="AA112" s="48">
        <f t="shared" si="100"/>
        <v>0</v>
      </c>
      <c r="AB112" s="48">
        <f t="shared" si="101"/>
        <v>0</v>
      </c>
      <c r="AC112" s="48">
        <f t="shared" si="102"/>
        <v>0</v>
      </c>
      <c r="AD112" s="48">
        <f t="shared" si="103"/>
        <v>0</v>
      </c>
      <c r="AE112" s="48">
        <f t="shared" si="116"/>
        <v>0</v>
      </c>
      <c r="AF112" s="48">
        <f t="shared" si="104"/>
        <v>0</v>
      </c>
      <c r="AG112" s="50">
        <f t="shared" si="119"/>
        <v>0</v>
      </c>
    </row>
    <row r="113" spans="1:33" x14ac:dyDescent="0.3">
      <c r="A113" s="53"/>
      <c r="B113" s="47"/>
      <c r="C113" s="46"/>
      <c r="D113" s="47"/>
      <c r="E113" s="46"/>
      <c r="F113" s="46"/>
      <c r="G113" s="46"/>
      <c r="H113" s="41"/>
      <c r="I113" s="41"/>
      <c r="J113" s="41">
        <f t="shared" si="120"/>
        <v>0</v>
      </c>
      <c r="K113" s="41"/>
      <c r="L113" s="41"/>
      <c r="M113" s="48">
        <f t="shared" si="121"/>
        <v>0</v>
      </c>
      <c r="N113" s="48">
        <f t="shared" si="88"/>
        <v>0</v>
      </c>
      <c r="O113" s="49">
        <f t="shared" si="122"/>
        <v>0</v>
      </c>
      <c r="P113" s="48">
        <f t="shared" si="90"/>
        <v>0</v>
      </c>
      <c r="Q113" s="48">
        <f t="shared" si="75"/>
        <v>0</v>
      </c>
      <c r="R113" s="48">
        <f t="shared" si="91"/>
        <v>0</v>
      </c>
      <c r="S113" s="48">
        <f t="shared" si="92"/>
        <v>0</v>
      </c>
      <c r="T113" s="48">
        <f t="shared" si="93"/>
        <v>0</v>
      </c>
      <c r="U113" s="48">
        <f t="shared" si="94"/>
        <v>0</v>
      </c>
      <c r="V113" s="48">
        <f t="shared" si="95"/>
        <v>0</v>
      </c>
      <c r="W113" s="48">
        <f t="shared" si="96"/>
        <v>0</v>
      </c>
      <c r="X113" s="48">
        <f t="shared" si="97"/>
        <v>0</v>
      </c>
      <c r="Y113" s="48">
        <f t="shared" si="98"/>
        <v>0</v>
      </c>
      <c r="Z113" s="48">
        <f t="shared" si="99"/>
        <v>0</v>
      </c>
      <c r="AA113" s="48">
        <f t="shared" si="100"/>
        <v>0</v>
      </c>
      <c r="AB113" s="48">
        <f t="shared" si="101"/>
        <v>0</v>
      </c>
      <c r="AC113" s="48">
        <f t="shared" si="102"/>
        <v>0</v>
      </c>
      <c r="AD113" s="48">
        <f t="shared" si="103"/>
        <v>0</v>
      </c>
      <c r="AE113" s="48">
        <f t="shared" si="116"/>
        <v>0</v>
      </c>
      <c r="AF113" s="48">
        <f t="shared" si="104"/>
        <v>0</v>
      </c>
      <c r="AG113" s="50">
        <f t="shared" si="119"/>
        <v>0</v>
      </c>
    </row>
    <row r="114" spans="1:33" x14ac:dyDescent="0.3">
      <c r="A114" s="53"/>
      <c r="B114" s="47"/>
      <c r="C114" s="46"/>
      <c r="D114" s="47"/>
      <c r="E114" s="46"/>
      <c r="F114" s="46"/>
      <c r="G114" s="46"/>
      <c r="H114" s="41"/>
      <c r="I114" s="41"/>
      <c r="J114" s="41">
        <f t="shared" si="120"/>
        <v>0</v>
      </c>
      <c r="K114" s="41"/>
      <c r="L114" s="41"/>
      <c r="M114" s="48">
        <f t="shared" si="121"/>
        <v>0</v>
      </c>
      <c r="N114" s="48">
        <f t="shared" si="88"/>
        <v>0</v>
      </c>
      <c r="O114" s="49">
        <f t="shared" si="122"/>
        <v>0</v>
      </c>
      <c r="P114" s="48">
        <f t="shared" si="90"/>
        <v>0</v>
      </c>
      <c r="Q114" s="48">
        <f t="shared" si="75"/>
        <v>0</v>
      </c>
      <c r="R114" s="48">
        <f t="shared" si="91"/>
        <v>0</v>
      </c>
      <c r="S114" s="48">
        <f t="shared" si="92"/>
        <v>0</v>
      </c>
      <c r="T114" s="48">
        <f t="shared" si="93"/>
        <v>0</v>
      </c>
      <c r="U114" s="48">
        <f t="shared" si="94"/>
        <v>0</v>
      </c>
      <c r="V114" s="48">
        <f t="shared" si="95"/>
        <v>0</v>
      </c>
      <c r="W114" s="48">
        <f t="shared" si="96"/>
        <v>0</v>
      </c>
      <c r="X114" s="48">
        <f t="shared" si="97"/>
        <v>0</v>
      </c>
      <c r="Y114" s="48">
        <f t="shared" si="98"/>
        <v>0</v>
      </c>
      <c r="Z114" s="48">
        <f t="shared" si="99"/>
        <v>0</v>
      </c>
      <c r="AA114" s="48">
        <f t="shared" si="100"/>
        <v>0</v>
      </c>
      <c r="AB114" s="48">
        <f t="shared" si="101"/>
        <v>0</v>
      </c>
      <c r="AC114" s="48">
        <f t="shared" si="102"/>
        <v>0</v>
      </c>
      <c r="AD114" s="48">
        <f t="shared" si="103"/>
        <v>0</v>
      </c>
      <c r="AE114" s="48">
        <f t="shared" si="116"/>
        <v>0</v>
      </c>
      <c r="AF114" s="48">
        <f t="shared" si="104"/>
        <v>0</v>
      </c>
      <c r="AG114" s="50">
        <f t="shared" si="119"/>
        <v>0</v>
      </c>
    </row>
    <row r="115" spans="1:33" x14ac:dyDescent="0.3">
      <c r="A115" s="53"/>
      <c r="B115" s="47"/>
      <c r="C115" s="46"/>
      <c r="D115" s="47"/>
      <c r="E115" s="46"/>
      <c r="F115" s="46"/>
      <c r="G115" s="46"/>
      <c r="H115" s="41"/>
      <c r="I115" s="41"/>
      <c r="J115" s="41">
        <f t="shared" si="120"/>
        <v>0</v>
      </c>
      <c r="K115" s="41"/>
      <c r="L115" s="41"/>
      <c r="M115" s="48">
        <f t="shared" si="121"/>
        <v>0</v>
      </c>
      <c r="N115" s="48">
        <f t="shared" si="88"/>
        <v>0</v>
      </c>
      <c r="O115" s="49">
        <f t="shared" si="122"/>
        <v>0</v>
      </c>
      <c r="P115" s="48">
        <f t="shared" si="90"/>
        <v>0</v>
      </c>
      <c r="Q115" s="48">
        <f t="shared" si="75"/>
        <v>0</v>
      </c>
      <c r="R115" s="48">
        <f t="shared" si="91"/>
        <v>0</v>
      </c>
      <c r="S115" s="48">
        <f t="shared" si="92"/>
        <v>0</v>
      </c>
      <c r="T115" s="48">
        <f t="shared" si="93"/>
        <v>0</v>
      </c>
      <c r="U115" s="48">
        <f t="shared" si="94"/>
        <v>0</v>
      </c>
      <c r="V115" s="48">
        <f t="shared" si="95"/>
        <v>0</v>
      </c>
      <c r="W115" s="48">
        <f t="shared" si="96"/>
        <v>0</v>
      </c>
      <c r="X115" s="48">
        <f t="shared" si="97"/>
        <v>0</v>
      </c>
      <c r="Y115" s="48">
        <f t="shared" si="98"/>
        <v>0</v>
      </c>
      <c r="Z115" s="48">
        <f t="shared" si="99"/>
        <v>0</v>
      </c>
      <c r="AA115" s="48">
        <f t="shared" si="100"/>
        <v>0</v>
      </c>
      <c r="AB115" s="48">
        <f t="shared" si="101"/>
        <v>0</v>
      </c>
      <c r="AC115" s="48">
        <f t="shared" si="102"/>
        <v>0</v>
      </c>
      <c r="AD115" s="48">
        <f t="shared" si="103"/>
        <v>0</v>
      </c>
      <c r="AE115" s="48">
        <f t="shared" si="116"/>
        <v>0</v>
      </c>
      <c r="AF115" s="48">
        <f t="shared" si="104"/>
        <v>0</v>
      </c>
      <c r="AG115" s="50">
        <f t="shared" si="119"/>
        <v>0</v>
      </c>
    </row>
    <row r="116" spans="1:33" x14ac:dyDescent="0.3">
      <c r="A116" s="53"/>
      <c r="B116" s="47"/>
      <c r="C116" s="46"/>
      <c r="D116" s="47"/>
      <c r="E116" s="46"/>
      <c r="F116" s="46"/>
      <c r="G116" s="46"/>
      <c r="H116" s="41"/>
      <c r="I116" s="41"/>
      <c r="J116" s="41">
        <f t="shared" si="117"/>
        <v>0</v>
      </c>
      <c r="K116" s="41"/>
      <c r="L116" s="41"/>
      <c r="M116" s="48">
        <f t="shared" si="121"/>
        <v>0</v>
      </c>
      <c r="N116" s="48">
        <f t="shared" si="88"/>
        <v>0</v>
      </c>
      <c r="O116" s="49">
        <f t="shared" si="122"/>
        <v>0</v>
      </c>
      <c r="P116" s="48">
        <f t="shared" si="90"/>
        <v>0</v>
      </c>
      <c r="Q116" s="48">
        <f t="shared" si="75"/>
        <v>0</v>
      </c>
      <c r="R116" s="48">
        <f t="shared" si="91"/>
        <v>0</v>
      </c>
      <c r="S116" s="48">
        <f t="shared" si="92"/>
        <v>0</v>
      </c>
      <c r="T116" s="48">
        <f t="shared" si="93"/>
        <v>0</v>
      </c>
      <c r="U116" s="48">
        <f t="shared" si="94"/>
        <v>0</v>
      </c>
      <c r="V116" s="48">
        <f t="shared" si="95"/>
        <v>0</v>
      </c>
      <c r="W116" s="48">
        <f t="shared" si="96"/>
        <v>0</v>
      </c>
      <c r="X116" s="48">
        <f t="shared" si="97"/>
        <v>0</v>
      </c>
      <c r="Y116" s="48">
        <f t="shared" si="98"/>
        <v>0</v>
      </c>
      <c r="Z116" s="48">
        <f t="shared" si="99"/>
        <v>0</v>
      </c>
      <c r="AA116" s="48">
        <f t="shared" si="100"/>
        <v>0</v>
      </c>
      <c r="AB116" s="48">
        <f t="shared" si="101"/>
        <v>0</v>
      </c>
      <c r="AC116" s="48">
        <f t="shared" si="102"/>
        <v>0</v>
      </c>
      <c r="AD116" s="48">
        <f t="shared" si="103"/>
        <v>0</v>
      </c>
      <c r="AE116" s="48">
        <f t="shared" si="116"/>
        <v>0</v>
      </c>
      <c r="AF116" s="48">
        <f t="shared" si="104"/>
        <v>0</v>
      </c>
      <c r="AG116" s="50">
        <f t="shared" si="119"/>
        <v>0</v>
      </c>
    </row>
    <row r="117" spans="1:33" x14ac:dyDescent="0.3">
      <c r="A117" s="53"/>
      <c r="B117" s="47"/>
      <c r="C117" s="46"/>
      <c r="D117" s="47"/>
      <c r="E117" s="46"/>
      <c r="F117" s="46"/>
      <c r="G117" s="46"/>
      <c r="H117" s="41"/>
      <c r="I117" s="41"/>
      <c r="J117" s="41">
        <f t="shared" si="117"/>
        <v>0</v>
      </c>
      <c r="K117" s="41"/>
      <c r="L117" s="41"/>
      <c r="M117" s="48">
        <f t="shared" si="121"/>
        <v>0</v>
      </c>
      <c r="N117" s="48">
        <f t="shared" si="88"/>
        <v>0</v>
      </c>
      <c r="O117" s="49">
        <f t="shared" si="122"/>
        <v>0</v>
      </c>
      <c r="P117" s="48">
        <f t="shared" si="90"/>
        <v>0</v>
      </c>
      <c r="Q117" s="48">
        <f t="shared" si="75"/>
        <v>0</v>
      </c>
      <c r="R117" s="48">
        <f t="shared" si="91"/>
        <v>0</v>
      </c>
      <c r="S117" s="48">
        <f t="shared" si="92"/>
        <v>0</v>
      </c>
      <c r="T117" s="48">
        <f t="shared" si="93"/>
        <v>0</v>
      </c>
      <c r="U117" s="48">
        <f t="shared" si="94"/>
        <v>0</v>
      </c>
      <c r="V117" s="48">
        <f t="shared" si="95"/>
        <v>0</v>
      </c>
      <c r="W117" s="48">
        <f t="shared" si="96"/>
        <v>0</v>
      </c>
      <c r="X117" s="48">
        <f t="shared" si="97"/>
        <v>0</v>
      </c>
      <c r="Y117" s="48">
        <f t="shared" si="98"/>
        <v>0</v>
      </c>
      <c r="Z117" s="48">
        <f t="shared" si="99"/>
        <v>0</v>
      </c>
      <c r="AA117" s="48">
        <f t="shared" si="100"/>
        <v>0</v>
      </c>
      <c r="AB117" s="48">
        <f t="shared" si="101"/>
        <v>0</v>
      </c>
      <c r="AC117" s="48">
        <f t="shared" si="102"/>
        <v>0</v>
      </c>
      <c r="AD117" s="48">
        <f t="shared" si="103"/>
        <v>0</v>
      </c>
      <c r="AE117" s="48">
        <f t="shared" si="116"/>
        <v>0</v>
      </c>
      <c r="AF117" s="48">
        <f t="shared" si="104"/>
        <v>0</v>
      </c>
      <c r="AG117" s="50">
        <f t="shared" si="119"/>
        <v>0</v>
      </c>
    </row>
    <row r="118" spans="1:33" x14ac:dyDescent="0.3">
      <c r="A118" s="53"/>
      <c r="B118" s="47"/>
      <c r="C118" s="46"/>
      <c r="D118" s="47"/>
      <c r="E118" s="46"/>
      <c r="F118" s="46"/>
      <c r="G118" s="46"/>
      <c r="H118" s="41"/>
      <c r="I118" s="41"/>
      <c r="J118" s="41">
        <f t="shared" si="117"/>
        <v>0</v>
      </c>
      <c r="K118" s="41"/>
      <c r="L118" s="41"/>
      <c r="M118" s="48">
        <f t="shared" si="87"/>
        <v>0</v>
      </c>
      <c r="N118" s="48">
        <f t="shared" si="88"/>
        <v>0</v>
      </c>
      <c r="O118" s="49">
        <f t="shared" si="118"/>
        <v>0</v>
      </c>
      <c r="P118" s="48">
        <f t="shared" si="90"/>
        <v>0</v>
      </c>
      <c r="Q118" s="48">
        <f t="shared" si="75"/>
        <v>0</v>
      </c>
      <c r="R118" s="48">
        <f t="shared" si="91"/>
        <v>0</v>
      </c>
      <c r="S118" s="48">
        <f t="shared" si="92"/>
        <v>0</v>
      </c>
      <c r="T118" s="48">
        <f t="shared" si="93"/>
        <v>0</v>
      </c>
      <c r="U118" s="48">
        <f t="shared" si="94"/>
        <v>0</v>
      </c>
      <c r="V118" s="48">
        <f t="shared" si="95"/>
        <v>0</v>
      </c>
      <c r="W118" s="48">
        <f t="shared" si="96"/>
        <v>0</v>
      </c>
      <c r="X118" s="48">
        <f t="shared" si="97"/>
        <v>0</v>
      </c>
      <c r="Y118" s="48">
        <f t="shared" si="98"/>
        <v>0</v>
      </c>
      <c r="Z118" s="48">
        <f t="shared" si="99"/>
        <v>0</v>
      </c>
      <c r="AA118" s="48">
        <f t="shared" si="100"/>
        <v>0</v>
      </c>
      <c r="AB118" s="48">
        <f t="shared" si="101"/>
        <v>0</v>
      </c>
      <c r="AC118" s="48">
        <f t="shared" si="102"/>
        <v>0</v>
      </c>
      <c r="AD118" s="48">
        <f t="shared" si="103"/>
        <v>0</v>
      </c>
      <c r="AE118" s="48">
        <f t="shared" si="116"/>
        <v>0</v>
      </c>
      <c r="AF118" s="48">
        <f t="shared" si="104"/>
        <v>0</v>
      </c>
      <c r="AG118" s="50">
        <f t="shared" si="119"/>
        <v>0</v>
      </c>
    </row>
    <row r="119" spans="1:33" x14ac:dyDescent="0.3">
      <c r="A119" s="53"/>
      <c r="B119" s="47"/>
      <c r="C119" s="46"/>
      <c r="D119" s="47"/>
      <c r="E119" s="46"/>
      <c r="F119" s="46"/>
      <c r="G119" s="46"/>
      <c r="H119" s="41"/>
      <c r="I119" s="41"/>
      <c r="J119" s="41">
        <f t="shared" si="117"/>
        <v>0</v>
      </c>
      <c r="K119" s="41"/>
      <c r="L119" s="41"/>
      <c r="M119" s="48">
        <f t="shared" si="87"/>
        <v>0</v>
      </c>
      <c r="N119" s="48">
        <f t="shared" si="88"/>
        <v>0</v>
      </c>
      <c r="O119" s="49">
        <f t="shared" si="118"/>
        <v>0</v>
      </c>
      <c r="P119" s="48">
        <f t="shared" si="90"/>
        <v>0</v>
      </c>
      <c r="Q119" s="48">
        <f t="shared" si="75"/>
        <v>0</v>
      </c>
      <c r="R119" s="48">
        <f t="shared" si="91"/>
        <v>0</v>
      </c>
      <c r="S119" s="48">
        <f t="shared" si="92"/>
        <v>0</v>
      </c>
      <c r="T119" s="48">
        <f t="shared" si="93"/>
        <v>0</v>
      </c>
      <c r="U119" s="48">
        <f t="shared" si="94"/>
        <v>0</v>
      </c>
      <c r="V119" s="48">
        <f t="shared" si="95"/>
        <v>0</v>
      </c>
      <c r="W119" s="48">
        <f t="shared" si="96"/>
        <v>0</v>
      </c>
      <c r="X119" s="48">
        <f t="shared" si="97"/>
        <v>0</v>
      </c>
      <c r="Y119" s="48">
        <f t="shared" si="98"/>
        <v>0</v>
      </c>
      <c r="Z119" s="48">
        <f t="shared" si="99"/>
        <v>0</v>
      </c>
      <c r="AA119" s="48">
        <f t="shared" si="100"/>
        <v>0</v>
      </c>
      <c r="AB119" s="48">
        <f t="shared" si="101"/>
        <v>0</v>
      </c>
      <c r="AC119" s="48">
        <f t="shared" si="102"/>
        <v>0</v>
      </c>
      <c r="AD119" s="48">
        <f t="shared" si="103"/>
        <v>0</v>
      </c>
      <c r="AE119" s="48">
        <f t="shared" si="116"/>
        <v>0</v>
      </c>
      <c r="AF119" s="48">
        <f t="shared" si="104"/>
        <v>0</v>
      </c>
      <c r="AG119" s="50">
        <f t="shared" si="119"/>
        <v>0</v>
      </c>
    </row>
    <row r="120" spans="1:33" x14ac:dyDescent="0.3">
      <c r="A120" s="53"/>
      <c r="B120" s="47"/>
      <c r="C120" s="46"/>
      <c r="D120" s="47"/>
      <c r="E120" s="46"/>
      <c r="F120" s="46"/>
      <c r="G120" s="46"/>
      <c r="H120" s="41"/>
      <c r="I120" s="41"/>
      <c r="J120" s="41">
        <f t="shared" si="117"/>
        <v>0</v>
      </c>
      <c r="K120" s="41"/>
      <c r="L120" s="41"/>
      <c r="M120" s="48">
        <f t="shared" si="87"/>
        <v>0</v>
      </c>
      <c r="N120" s="48">
        <f t="shared" si="88"/>
        <v>0</v>
      </c>
      <c r="O120" s="49">
        <f t="shared" si="118"/>
        <v>0</v>
      </c>
      <c r="P120" s="48">
        <f t="shared" si="90"/>
        <v>0</v>
      </c>
      <c r="Q120" s="48">
        <f t="shared" si="75"/>
        <v>0</v>
      </c>
      <c r="R120" s="48">
        <f t="shared" si="91"/>
        <v>0</v>
      </c>
      <c r="S120" s="48">
        <f t="shared" si="92"/>
        <v>0</v>
      </c>
      <c r="T120" s="48">
        <f t="shared" si="93"/>
        <v>0</v>
      </c>
      <c r="U120" s="48">
        <f t="shared" si="94"/>
        <v>0</v>
      </c>
      <c r="V120" s="48">
        <f t="shared" si="95"/>
        <v>0</v>
      </c>
      <c r="W120" s="48">
        <f t="shared" si="96"/>
        <v>0</v>
      </c>
      <c r="X120" s="48">
        <f t="shared" si="97"/>
        <v>0</v>
      </c>
      <c r="Y120" s="48">
        <f t="shared" si="98"/>
        <v>0</v>
      </c>
      <c r="Z120" s="48">
        <f t="shared" si="99"/>
        <v>0</v>
      </c>
      <c r="AA120" s="48">
        <f t="shared" si="100"/>
        <v>0</v>
      </c>
      <c r="AB120" s="48">
        <f t="shared" si="101"/>
        <v>0</v>
      </c>
      <c r="AC120" s="48">
        <f t="shared" si="102"/>
        <v>0</v>
      </c>
      <c r="AD120" s="48">
        <f t="shared" si="103"/>
        <v>0</v>
      </c>
      <c r="AE120" s="48">
        <f t="shared" si="116"/>
        <v>0</v>
      </c>
      <c r="AF120" s="48">
        <f t="shared" si="104"/>
        <v>0</v>
      </c>
      <c r="AG120" s="50">
        <f t="shared" si="119"/>
        <v>0</v>
      </c>
    </row>
    <row r="121" spans="1:33" x14ac:dyDescent="0.3">
      <c r="A121" s="53"/>
      <c r="B121" s="47"/>
      <c r="C121" s="46"/>
      <c r="D121" s="47"/>
      <c r="E121" s="46"/>
      <c r="F121" s="46"/>
      <c r="G121" s="46"/>
      <c r="H121" s="41"/>
      <c r="I121" s="41"/>
      <c r="J121" s="41">
        <f t="shared" si="117"/>
        <v>0</v>
      </c>
      <c r="K121" s="41"/>
      <c r="L121" s="41"/>
      <c r="M121" s="48">
        <f t="shared" si="87"/>
        <v>0</v>
      </c>
      <c r="N121" s="48">
        <f t="shared" si="88"/>
        <v>0</v>
      </c>
      <c r="O121" s="49">
        <f t="shared" si="118"/>
        <v>0</v>
      </c>
      <c r="P121" s="48">
        <f t="shared" si="90"/>
        <v>0</v>
      </c>
      <c r="Q121" s="48">
        <f t="shared" si="75"/>
        <v>0</v>
      </c>
      <c r="R121" s="48">
        <f t="shared" si="91"/>
        <v>0</v>
      </c>
      <c r="S121" s="48">
        <f t="shared" si="92"/>
        <v>0</v>
      </c>
      <c r="T121" s="48">
        <f t="shared" si="93"/>
        <v>0</v>
      </c>
      <c r="U121" s="48">
        <f t="shared" si="94"/>
        <v>0</v>
      </c>
      <c r="V121" s="48">
        <f t="shared" si="95"/>
        <v>0</v>
      </c>
      <c r="W121" s="48">
        <f t="shared" si="96"/>
        <v>0</v>
      </c>
      <c r="X121" s="48">
        <f t="shared" si="97"/>
        <v>0</v>
      </c>
      <c r="Y121" s="48">
        <f t="shared" si="98"/>
        <v>0</v>
      </c>
      <c r="Z121" s="48">
        <f t="shared" si="99"/>
        <v>0</v>
      </c>
      <c r="AA121" s="48">
        <f t="shared" si="100"/>
        <v>0</v>
      </c>
      <c r="AB121" s="48">
        <f t="shared" si="101"/>
        <v>0</v>
      </c>
      <c r="AC121" s="48">
        <f t="shared" si="102"/>
        <v>0</v>
      </c>
      <c r="AD121" s="48">
        <f t="shared" si="103"/>
        <v>0</v>
      </c>
      <c r="AE121" s="48">
        <f t="shared" si="116"/>
        <v>0</v>
      </c>
      <c r="AF121" s="48">
        <f t="shared" si="104"/>
        <v>0</v>
      </c>
      <c r="AG121" s="50">
        <f t="shared" si="119"/>
        <v>0</v>
      </c>
    </row>
    <row r="122" spans="1:33" x14ac:dyDescent="0.3">
      <c r="A122" s="53"/>
      <c r="B122" s="47"/>
      <c r="C122" s="46"/>
      <c r="D122" s="47"/>
      <c r="E122" s="46"/>
      <c r="F122" s="46"/>
      <c r="G122" s="46"/>
      <c r="H122" s="41"/>
      <c r="I122" s="41"/>
      <c r="J122" s="41">
        <f>H122+I122</f>
        <v>0</v>
      </c>
      <c r="K122" s="41"/>
      <c r="L122" s="41"/>
      <c r="M122" s="48">
        <f t="shared" si="87"/>
        <v>0</v>
      </c>
      <c r="N122" s="48">
        <f t="shared" si="88"/>
        <v>0</v>
      </c>
      <c r="O122" s="49">
        <f>I122</f>
        <v>0</v>
      </c>
      <c r="P122" s="48">
        <f t="shared" si="90"/>
        <v>0</v>
      </c>
      <c r="Q122" s="48">
        <f t="shared" si="75"/>
        <v>0</v>
      </c>
      <c r="R122" s="48">
        <f t="shared" si="91"/>
        <v>0</v>
      </c>
      <c r="S122" s="48">
        <f t="shared" si="92"/>
        <v>0</v>
      </c>
      <c r="T122" s="48">
        <f t="shared" si="93"/>
        <v>0</v>
      </c>
      <c r="U122" s="48">
        <f t="shared" si="94"/>
        <v>0</v>
      </c>
      <c r="V122" s="48">
        <f t="shared" si="95"/>
        <v>0</v>
      </c>
      <c r="W122" s="48">
        <f t="shared" si="96"/>
        <v>0</v>
      </c>
      <c r="X122" s="48">
        <f t="shared" si="97"/>
        <v>0</v>
      </c>
      <c r="Y122" s="48">
        <f t="shared" si="98"/>
        <v>0</v>
      </c>
      <c r="Z122" s="48">
        <f t="shared" si="99"/>
        <v>0</v>
      </c>
      <c r="AA122" s="48">
        <f t="shared" si="100"/>
        <v>0</v>
      </c>
      <c r="AB122" s="48">
        <f t="shared" si="101"/>
        <v>0</v>
      </c>
      <c r="AC122" s="48">
        <f t="shared" si="102"/>
        <v>0</v>
      </c>
      <c r="AD122" s="48">
        <f t="shared" si="103"/>
        <v>0</v>
      </c>
      <c r="AE122" s="48">
        <f t="shared" ref="AE122:AE132" si="123">IF($G122="HALL HIRE",$H122,0)</f>
        <v>0</v>
      </c>
      <c r="AF122" s="48">
        <f t="shared" si="104"/>
        <v>0</v>
      </c>
      <c r="AG122" s="50">
        <f t="shared" si="119"/>
        <v>0</v>
      </c>
    </row>
    <row r="123" spans="1:33" ht="14.25" customHeight="1" x14ac:dyDescent="0.3">
      <c r="A123" s="53"/>
      <c r="B123" s="47"/>
      <c r="C123" s="46"/>
      <c r="D123" s="47"/>
      <c r="E123" s="46"/>
      <c r="F123" s="46"/>
      <c r="G123" s="46"/>
      <c r="H123" s="41"/>
      <c r="I123" s="41"/>
      <c r="J123" s="41">
        <f>H123+I123</f>
        <v>0</v>
      </c>
      <c r="K123" s="41"/>
      <c r="L123" s="41"/>
      <c r="M123" s="48">
        <f t="shared" si="87"/>
        <v>0</v>
      </c>
      <c r="N123" s="48">
        <f t="shared" si="88"/>
        <v>0</v>
      </c>
      <c r="O123" s="49">
        <f t="shared" ref="O123:O132" si="124">I123</f>
        <v>0</v>
      </c>
      <c r="P123" s="48">
        <f t="shared" si="90"/>
        <v>0</v>
      </c>
      <c r="Q123" s="48">
        <f t="shared" si="75"/>
        <v>0</v>
      </c>
      <c r="R123" s="48">
        <f t="shared" si="91"/>
        <v>0</v>
      </c>
      <c r="S123" s="48">
        <f t="shared" si="92"/>
        <v>0</v>
      </c>
      <c r="T123" s="48">
        <f t="shared" si="93"/>
        <v>0</v>
      </c>
      <c r="U123" s="48">
        <f t="shared" si="94"/>
        <v>0</v>
      </c>
      <c r="V123" s="48">
        <f t="shared" si="95"/>
        <v>0</v>
      </c>
      <c r="W123" s="48">
        <f t="shared" si="96"/>
        <v>0</v>
      </c>
      <c r="X123" s="48">
        <f t="shared" si="97"/>
        <v>0</v>
      </c>
      <c r="Y123" s="48">
        <f t="shared" si="98"/>
        <v>0</v>
      </c>
      <c r="Z123" s="48">
        <f t="shared" si="99"/>
        <v>0</v>
      </c>
      <c r="AA123" s="48">
        <f t="shared" si="100"/>
        <v>0</v>
      </c>
      <c r="AB123" s="48">
        <f t="shared" si="101"/>
        <v>0</v>
      </c>
      <c r="AC123" s="48">
        <f t="shared" si="102"/>
        <v>0</v>
      </c>
      <c r="AD123" s="48">
        <f t="shared" si="103"/>
        <v>0</v>
      </c>
      <c r="AE123" s="48">
        <f t="shared" si="123"/>
        <v>0</v>
      </c>
      <c r="AF123" s="48">
        <f t="shared" si="104"/>
        <v>0</v>
      </c>
      <c r="AG123" s="50">
        <f t="shared" si="119"/>
        <v>0</v>
      </c>
    </row>
    <row r="124" spans="1:33" x14ac:dyDescent="0.3">
      <c r="A124" s="53"/>
      <c r="B124" s="47"/>
      <c r="C124" s="46"/>
      <c r="D124" s="47"/>
      <c r="E124" s="46"/>
      <c r="F124" s="46"/>
      <c r="G124" s="46"/>
      <c r="H124" s="41"/>
      <c r="I124" s="41"/>
      <c r="J124" s="41">
        <f t="shared" ref="J124:J131" si="125">H124+I124</f>
        <v>0</v>
      </c>
      <c r="K124" s="41"/>
      <c r="L124" s="41"/>
      <c r="M124" s="48">
        <f t="shared" ref="M124:M132" si="126">IF(G124="WAGES, TAX AND NI",H124,0)</f>
        <v>0</v>
      </c>
      <c r="N124" s="48">
        <f t="shared" si="88"/>
        <v>0</v>
      </c>
      <c r="O124" s="49">
        <f t="shared" si="124"/>
        <v>0</v>
      </c>
      <c r="P124" s="48">
        <f t="shared" si="90"/>
        <v>0</v>
      </c>
      <c r="Q124" s="48">
        <f t="shared" si="75"/>
        <v>0</v>
      </c>
      <c r="R124" s="48">
        <f t="shared" si="91"/>
        <v>0</v>
      </c>
      <c r="S124" s="48">
        <f t="shared" si="92"/>
        <v>0</v>
      </c>
      <c r="T124" s="48">
        <f t="shared" si="93"/>
        <v>0</v>
      </c>
      <c r="U124" s="48">
        <f t="shared" si="94"/>
        <v>0</v>
      </c>
      <c r="V124" s="48">
        <f t="shared" si="95"/>
        <v>0</v>
      </c>
      <c r="W124" s="48">
        <f t="shared" si="96"/>
        <v>0</v>
      </c>
      <c r="X124" s="48">
        <f t="shared" si="97"/>
        <v>0</v>
      </c>
      <c r="Y124" s="48">
        <f t="shared" si="98"/>
        <v>0</v>
      </c>
      <c r="Z124" s="48">
        <f t="shared" si="99"/>
        <v>0</v>
      </c>
      <c r="AA124" s="48">
        <f t="shared" si="100"/>
        <v>0</v>
      </c>
      <c r="AB124" s="48">
        <f t="shared" si="101"/>
        <v>0</v>
      </c>
      <c r="AC124" s="48">
        <f t="shared" si="102"/>
        <v>0</v>
      </c>
      <c r="AD124" s="48">
        <f t="shared" si="103"/>
        <v>0</v>
      </c>
      <c r="AE124" s="48">
        <f t="shared" si="123"/>
        <v>0</v>
      </c>
      <c r="AF124" s="48">
        <f t="shared" si="104"/>
        <v>0</v>
      </c>
      <c r="AG124" s="50">
        <f t="shared" si="119"/>
        <v>0</v>
      </c>
    </row>
    <row r="125" spans="1:33" x14ac:dyDescent="0.3">
      <c r="A125" s="53"/>
      <c r="B125" s="47"/>
      <c r="C125" s="46"/>
      <c r="D125" s="47"/>
      <c r="E125" s="46"/>
      <c r="F125" s="46"/>
      <c r="G125" s="46"/>
      <c r="H125" s="41"/>
      <c r="I125" s="41"/>
      <c r="J125" s="41">
        <f t="shared" si="125"/>
        <v>0</v>
      </c>
      <c r="K125" s="41"/>
      <c r="L125" s="41"/>
      <c r="M125" s="48">
        <f t="shared" si="126"/>
        <v>0</v>
      </c>
      <c r="N125" s="48">
        <f t="shared" si="88"/>
        <v>0</v>
      </c>
      <c r="O125" s="49">
        <f t="shared" si="124"/>
        <v>0</v>
      </c>
      <c r="P125" s="48">
        <f t="shared" si="90"/>
        <v>0</v>
      </c>
      <c r="Q125" s="48">
        <f t="shared" si="75"/>
        <v>0</v>
      </c>
      <c r="R125" s="48">
        <f t="shared" si="91"/>
        <v>0</v>
      </c>
      <c r="S125" s="48">
        <f t="shared" si="92"/>
        <v>0</v>
      </c>
      <c r="T125" s="48">
        <f t="shared" si="93"/>
        <v>0</v>
      </c>
      <c r="U125" s="48">
        <f t="shared" si="94"/>
        <v>0</v>
      </c>
      <c r="V125" s="48">
        <f t="shared" si="95"/>
        <v>0</v>
      </c>
      <c r="W125" s="48">
        <f t="shared" si="96"/>
        <v>0</v>
      </c>
      <c r="X125" s="48">
        <f t="shared" si="97"/>
        <v>0</v>
      </c>
      <c r="Y125" s="48">
        <f t="shared" si="98"/>
        <v>0</v>
      </c>
      <c r="Z125" s="48">
        <f t="shared" si="99"/>
        <v>0</v>
      </c>
      <c r="AA125" s="48">
        <f t="shared" si="100"/>
        <v>0</v>
      </c>
      <c r="AB125" s="48">
        <f t="shared" si="101"/>
        <v>0</v>
      </c>
      <c r="AC125" s="48">
        <f t="shared" si="102"/>
        <v>0</v>
      </c>
      <c r="AD125" s="48">
        <f t="shared" si="103"/>
        <v>0</v>
      </c>
      <c r="AE125" s="48">
        <f t="shared" si="123"/>
        <v>0</v>
      </c>
      <c r="AF125" s="48">
        <f t="shared" si="104"/>
        <v>0</v>
      </c>
      <c r="AG125" s="50">
        <f t="shared" si="119"/>
        <v>0</v>
      </c>
    </row>
    <row r="126" spans="1:33" x14ac:dyDescent="0.3">
      <c r="A126" s="53"/>
      <c r="B126" s="47"/>
      <c r="C126" s="46"/>
      <c r="D126" s="47"/>
      <c r="E126" s="46"/>
      <c r="F126" s="46"/>
      <c r="G126" s="46"/>
      <c r="H126" s="41"/>
      <c r="I126" s="41"/>
      <c r="J126" s="41">
        <f t="shared" si="125"/>
        <v>0</v>
      </c>
      <c r="K126" s="41"/>
      <c r="L126" s="41"/>
      <c r="M126" s="48">
        <f t="shared" si="126"/>
        <v>0</v>
      </c>
      <c r="N126" s="48">
        <f t="shared" si="88"/>
        <v>0</v>
      </c>
      <c r="O126" s="49">
        <f t="shared" si="124"/>
        <v>0</v>
      </c>
      <c r="P126" s="48">
        <f t="shared" si="90"/>
        <v>0</v>
      </c>
      <c r="Q126" s="48">
        <f t="shared" si="75"/>
        <v>0</v>
      </c>
      <c r="R126" s="48">
        <f t="shared" si="91"/>
        <v>0</v>
      </c>
      <c r="S126" s="48">
        <f t="shared" si="92"/>
        <v>0</v>
      </c>
      <c r="T126" s="48">
        <f t="shared" si="93"/>
        <v>0</v>
      </c>
      <c r="U126" s="48">
        <f t="shared" si="94"/>
        <v>0</v>
      </c>
      <c r="V126" s="48">
        <f t="shared" si="95"/>
        <v>0</v>
      </c>
      <c r="W126" s="48">
        <f t="shared" si="96"/>
        <v>0</v>
      </c>
      <c r="X126" s="48">
        <f t="shared" si="97"/>
        <v>0</v>
      </c>
      <c r="Y126" s="48">
        <f t="shared" si="98"/>
        <v>0</v>
      </c>
      <c r="Z126" s="48">
        <f t="shared" si="99"/>
        <v>0</v>
      </c>
      <c r="AA126" s="48">
        <f t="shared" si="100"/>
        <v>0</v>
      </c>
      <c r="AB126" s="48">
        <f t="shared" si="101"/>
        <v>0</v>
      </c>
      <c r="AC126" s="48">
        <f t="shared" si="102"/>
        <v>0</v>
      </c>
      <c r="AD126" s="48">
        <f t="shared" si="103"/>
        <v>0</v>
      </c>
      <c r="AE126" s="48">
        <f t="shared" si="123"/>
        <v>0</v>
      </c>
      <c r="AF126" s="48">
        <f t="shared" si="104"/>
        <v>0</v>
      </c>
      <c r="AG126" s="50">
        <f t="shared" si="119"/>
        <v>0</v>
      </c>
    </row>
    <row r="127" spans="1:33" x14ac:dyDescent="0.3">
      <c r="A127" s="53"/>
      <c r="B127" s="47"/>
      <c r="C127" s="46"/>
      <c r="D127" s="47"/>
      <c r="E127" s="46"/>
      <c r="F127" s="46"/>
      <c r="G127" s="46"/>
      <c r="H127" s="41"/>
      <c r="I127" s="41"/>
      <c r="J127" s="41">
        <f t="shared" si="125"/>
        <v>0</v>
      </c>
      <c r="K127" s="41"/>
      <c r="L127" s="41"/>
      <c r="M127" s="48">
        <f t="shared" si="126"/>
        <v>0</v>
      </c>
      <c r="N127" s="48">
        <f t="shared" si="88"/>
        <v>0</v>
      </c>
      <c r="O127" s="49">
        <f t="shared" si="124"/>
        <v>0</v>
      </c>
      <c r="P127" s="48">
        <f t="shared" si="90"/>
        <v>0</v>
      </c>
      <c r="Q127" s="48">
        <f t="shared" si="75"/>
        <v>0</v>
      </c>
      <c r="R127" s="48">
        <f t="shared" si="91"/>
        <v>0</v>
      </c>
      <c r="S127" s="48">
        <f t="shared" si="92"/>
        <v>0</v>
      </c>
      <c r="T127" s="48">
        <f t="shared" si="93"/>
        <v>0</v>
      </c>
      <c r="U127" s="48">
        <f t="shared" si="94"/>
        <v>0</v>
      </c>
      <c r="V127" s="48">
        <f t="shared" si="95"/>
        <v>0</v>
      </c>
      <c r="W127" s="48">
        <f t="shared" si="96"/>
        <v>0</v>
      </c>
      <c r="X127" s="48">
        <f t="shared" si="97"/>
        <v>0</v>
      </c>
      <c r="Y127" s="48">
        <f t="shared" si="98"/>
        <v>0</v>
      </c>
      <c r="Z127" s="48">
        <f t="shared" si="99"/>
        <v>0</v>
      </c>
      <c r="AA127" s="48">
        <f t="shared" si="100"/>
        <v>0</v>
      </c>
      <c r="AB127" s="48">
        <f t="shared" si="101"/>
        <v>0</v>
      </c>
      <c r="AC127" s="48">
        <f t="shared" si="102"/>
        <v>0</v>
      </c>
      <c r="AD127" s="48">
        <f t="shared" si="103"/>
        <v>0</v>
      </c>
      <c r="AE127" s="48">
        <f t="shared" si="123"/>
        <v>0</v>
      </c>
      <c r="AF127" s="48">
        <f t="shared" si="104"/>
        <v>0</v>
      </c>
      <c r="AG127" s="50">
        <f t="shared" si="119"/>
        <v>0</v>
      </c>
    </row>
    <row r="128" spans="1:33" x14ac:dyDescent="0.3">
      <c r="A128" s="53"/>
      <c r="B128" s="47"/>
      <c r="C128" s="46"/>
      <c r="D128" s="47"/>
      <c r="E128" s="46"/>
      <c r="F128" s="46"/>
      <c r="G128" s="46"/>
      <c r="H128" s="41"/>
      <c r="I128" s="41"/>
      <c r="J128" s="41">
        <f t="shared" si="125"/>
        <v>0</v>
      </c>
      <c r="K128" s="41"/>
      <c r="L128" s="41"/>
      <c r="M128" s="48">
        <f t="shared" si="126"/>
        <v>0</v>
      </c>
      <c r="N128" s="48">
        <f t="shared" si="88"/>
        <v>0</v>
      </c>
      <c r="O128" s="49">
        <f t="shared" si="124"/>
        <v>0</v>
      </c>
      <c r="P128" s="48">
        <f t="shared" si="90"/>
        <v>0</v>
      </c>
      <c r="Q128" s="48">
        <f t="shared" si="75"/>
        <v>0</v>
      </c>
      <c r="R128" s="48">
        <f t="shared" si="91"/>
        <v>0</v>
      </c>
      <c r="S128" s="48">
        <f t="shared" si="92"/>
        <v>0</v>
      </c>
      <c r="T128" s="48">
        <f t="shared" si="93"/>
        <v>0</v>
      </c>
      <c r="U128" s="48">
        <f t="shared" si="94"/>
        <v>0</v>
      </c>
      <c r="V128" s="48">
        <f t="shared" si="95"/>
        <v>0</v>
      </c>
      <c r="W128" s="48">
        <f t="shared" si="96"/>
        <v>0</v>
      </c>
      <c r="X128" s="48">
        <f t="shared" si="97"/>
        <v>0</v>
      </c>
      <c r="Y128" s="48">
        <f t="shared" si="98"/>
        <v>0</v>
      </c>
      <c r="Z128" s="48">
        <f t="shared" si="99"/>
        <v>0</v>
      </c>
      <c r="AA128" s="48">
        <f t="shared" si="100"/>
        <v>0</v>
      </c>
      <c r="AB128" s="48">
        <f t="shared" si="101"/>
        <v>0</v>
      </c>
      <c r="AC128" s="48">
        <f t="shared" si="102"/>
        <v>0</v>
      </c>
      <c r="AD128" s="48">
        <f t="shared" si="103"/>
        <v>0</v>
      </c>
      <c r="AE128" s="48">
        <f t="shared" si="123"/>
        <v>0</v>
      </c>
      <c r="AF128" s="48">
        <f t="shared" si="104"/>
        <v>0</v>
      </c>
      <c r="AG128" s="50">
        <f t="shared" si="119"/>
        <v>0</v>
      </c>
    </row>
    <row r="129" spans="1:33" x14ac:dyDescent="0.3">
      <c r="A129" s="53"/>
      <c r="B129" s="47"/>
      <c r="C129" s="46"/>
      <c r="D129" s="47"/>
      <c r="E129" s="46"/>
      <c r="F129" s="46"/>
      <c r="G129" s="46"/>
      <c r="H129" s="41"/>
      <c r="I129" s="41"/>
      <c r="J129" s="41">
        <f t="shared" si="125"/>
        <v>0</v>
      </c>
      <c r="K129" s="41"/>
      <c r="L129" s="41"/>
      <c r="M129" s="48">
        <f t="shared" si="126"/>
        <v>0</v>
      </c>
      <c r="N129" s="48">
        <f t="shared" si="88"/>
        <v>0</v>
      </c>
      <c r="O129" s="49">
        <f t="shared" si="124"/>
        <v>0</v>
      </c>
      <c r="P129" s="48">
        <f t="shared" si="90"/>
        <v>0</v>
      </c>
      <c r="Q129" s="48">
        <f t="shared" si="75"/>
        <v>0</v>
      </c>
      <c r="R129" s="48">
        <f t="shared" si="91"/>
        <v>0</v>
      </c>
      <c r="S129" s="48">
        <f t="shared" si="92"/>
        <v>0</v>
      </c>
      <c r="T129" s="48">
        <f t="shared" si="93"/>
        <v>0</v>
      </c>
      <c r="U129" s="48">
        <f t="shared" si="94"/>
        <v>0</v>
      </c>
      <c r="V129" s="48">
        <f t="shared" si="95"/>
        <v>0</v>
      </c>
      <c r="W129" s="48">
        <f t="shared" si="96"/>
        <v>0</v>
      </c>
      <c r="X129" s="48">
        <f t="shared" si="97"/>
        <v>0</v>
      </c>
      <c r="Y129" s="48">
        <f t="shared" si="98"/>
        <v>0</v>
      </c>
      <c r="Z129" s="48">
        <f t="shared" si="99"/>
        <v>0</v>
      </c>
      <c r="AA129" s="48">
        <f t="shared" si="100"/>
        <v>0</v>
      </c>
      <c r="AB129" s="48">
        <f t="shared" si="101"/>
        <v>0</v>
      </c>
      <c r="AC129" s="48">
        <f t="shared" si="102"/>
        <v>0</v>
      </c>
      <c r="AD129" s="48">
        <f t="shared" si="103"/>
        <v>0</v>
      </c>
      <c r="AE129" s="48">
        <f t="shared" si="123"/>
        <v>0</v>
      </c>
      <c r="AF129" s="48">
        <f t="shared" si="104"/>
        <v>0</v>
      </c>
      <c r="AG129" s="50">
        <f t="shared" si="119"/>
        <v>0</v>
      </c>
    </row>
    <row r="130" spans="1:33" x14ac:dyDescent="0.3">
      <c r="A130" s="53"/>
      <c r="B130" s="47"/>
      <c r="C130" s="46"/>
      <c r="D130" s="47"/>
      <c r="E130" s="46"/>
      <c r="F130" s="46"/>
      <c r="G130" s="46"/>
      <c r="H130" s="41"/>
      <c r="I130" s="41"/>
      <c r="J130" s="41">
        <f t="shared" si="125"/>
        <v>0</v>
      </c>
      <c r="K130" s="41"/>
      <c r="L130" s="41"/>
      <c r="M130" s="48">
        <f t="shared" si="126"/>
        <v>0</v>
      </c>
      <c r="N130" s="48">
        <f t="shared" si="88"/>
        <v>0</v>
      </c>
      <c r="O130" s="49">
        <f t="shared" si="124"/>
        <v>0</v>
      </c>
      <c r="P130" s="48">
        <f t="shared" si="90"/>
        <v>0</v>
      </c>
      <c r="Q130" s="48">
        <f t="shared" si="75"/>
        <v>0</v>
      </c>
      <c r="R130" s="48">
        <f t="shared" si="91"/>
        <v>0</v>
      </c>
      <c r="S130" s="48">
        <f t="shared" si="92"/>
        <v>0</v>
      </c>
      <c r="T130" s="48">
        <f t="shared" si="93"/>
        <v>0</v>
      </c>
      <c r="U130" s="48">
        <f t="shared" si="94"/>
        <v>0</v>
      </c>
      <c r="V130" s="48">
        <f t="shared" si="95"/>
        <v>0</v>
      </c>
      <c r="W130" s="48">
        <f t="shared" si="96"/>
        <v>0</v>
      </c>
      <c r="X130" s="48">
        <f t="shared" si="97"/>
        <v>0</v>
      </c>
      <c r="Y130" s="48">
        <f t="shared" si="98"/>
        <v>0</v>
      </c>
      <c r="Z130" s="48">
        <f t="shared" si="99"/>
        <v>0</v>
      </c>
      <c r="AA130" s="48">
        <f t="shared" si="100"/>
        <v>0</v>
      </c>
      <c r="AB130" s="48">
        <f t="shared" si="101"/>
        <v>0</v>
      </c>
      <c r="AC130" s="48">
        <f t="shared" si="102"/>
        <v>0</v>
      </c>
      <c r="AD130" s="48">
        <f t="shared" si="103"/>
        <v>0</v>
      </c>
      <c r="AE130" s="48">
        <f t="shared" si="123"/>
        <v>0</v>
      </c>
      <c r="AF130" s="48">
        <f t="shared" si="104"/>
        <v>0</v>
      </c>
      <c r="AG130" s="50">
        <f t="shared" si="119"/>
        <v>0</v>
      </c>
    </row>
    <row r="131" spans="1:33" x14ac:dyDescent="0.3">
      <c r="A131" s="53"/>
      <c r="B131" s="47"/>
      <c r="C131" s="46"/>
      <c r="D131" s="47"/>
      <c r="E131" s="46"/>
      <c r="F131" s="46"/>
      <c r="G131" s="46"/>
      <c r="H131" s="41"/>
      <c r="I131" s="41"/>
      <c r="J131" s="41">
        <f t="shared" si="125"/>
        <v>0</v>
      </c>
      <c r="K131" s="41"/>
      <c r="L131" s="41"/>
      <c r="M131" s="48">
        <f t="shared" si="126"/>
        <v>0</v>
      </c>
      <c r="N131" s="48">
        <f t="shared" si="88"/>
        <v>0</v>
      </c>
      <c r="O131" s="49">
        <f t="shared" si="124"/>
        <v>0</v>
      </c>
      <c r="P131" s="48">
        <f t="shared" si="90"/>
        <v>0</v>
      </c>
      <c r="Q131" s="48">
        <f t="shared" si="75"/>
        <v>0</v>
      </c>
      <c r="R131" s="48">
        <f t="shared" si="91"/>
        <v>0</v>
      </c>
      <c r="S131" s="48">
        <f t="shared" si="92"/>
        <v>0</v>
      </c>
      <c r="T131" s="48">
        <f t="shared" si="93"/>
        <v>0</v>
      </c>
      <c r="U131" s="48">
        <f t="shared" si="94"/>
        <v>0</v>
      </c>
      <c r="V131" s="48">
        <f t="shared" si="95"/>
        <v>0</v>
      </c>
      <c r="W131" s="48">
        <f t="shared" si="96"/>
        <v>0</v>
      </c>
      <c r="X131" s="48">
        <f t="shared" si="97"/>
        <v>0</v>
      </c>
      <c r="Y131" s="48">
        <f t="shared" si="98"/>
        <v>0</v>
      </c>
      <c r="Z131" s="48">
        <f t="shared" si="99"/>
        <v>0</v>
      </c>
      <c r="AA131" s="48">
        <f t="shared" si="100"/>
        <v>0</v>
      </c>
      <c r="AB131" s="48">
        <f t="shared" si="101"/>
        <v>0</v>
      </c>
      <c r="AC131" s="48">
        <f t="shared" si="102"/>
        <v>0</v>
      </c>
      <c r="AD131" s="48">
        <f t="shared" si="103"/>
        <v>0</v>
      </c>
      <c r="AE131" s="48">
        <f t="shared" si="123"/>
        <v>0</v>
      </c>
      <c r="AF131" s="48">
        <f t="shared" si="104"/>
        <v>0</v>
      </c>
      <c r="AG131" s="50">
        <f t="shared" si="119"/>
        <v>0</v>
      </c>
    </row>
    <row r="132" spans="1:33" x14ac:dyDescent="0.3">
      <c r="A132" s="53"/>
      <c r="B132" s="47"/>
      <c r="C132" s="46"/>
      <c r="D132" s="47"/>
      <c r="E132" s="46"/>
      <c r="F132" s="46"/>
      <c r="G132" s="46"/>
      <c r="H132" s="41"/>
      <c r="I132" s="41"/>
      <c r="J132" s="41"/>
      <c r="K132" s="41"/>
      <c r="L132" s="41"/>
      <c r="M132" s="48">
        <f t="shared" si="126"/>
        <v>0</v>
      </c>
      <c r="N132" s="48">
        <f t="shared" si="88"/>
        <v>0</v>
      </c>
      <c r="O132" s="49">
        <f t="shared" si="124"/>
        <v>0</v>
      </c>
      <c r="P132" s="48">
        <f t="shared" si="90"/>
        <v>0</v>
      </c>
      <c r="Q132" s="48">
        <f t="shared" si="75"/>
        <v>0</v>
      </c>
      <c r="R132" s="48">
        <f t="shared" si="91"/>
        <v>0</v>
      </c>
      <c r="S132" s="48">
        <f t="shared" si="92"/>
        <v>0</v>
      </c>
      <c r="T132" s="48">
        <f t="shared" si="93"/>
        <v>0</v>
      </c>
      <c r="U132" s="48">
        <f t="shared" si="94"/>
        <v>0</v>
      </c>
      <c r="V132" s="48">
        <f t="shared" si="95"/>
        <v>0</v>
      </c>
      <c r="W132" s="48">
        <f t="shared" si="96"/>
        <v>0</v>
      </c>
      <c r="X132" s="48">
        <f t="shared" si="97"/>
        <v>0</v>
      </c>
      <c r="Y132" s="48">
        <f t="shared" si="98"/>
        <v>0</v>
      </c>
      <c r="Z132" s="48">
        <f t="shared" si="99"/>
        <v>0</v>
      </c>
      <c r="AA132" s="48">
        <f t="shared" si="100"/>
        <v>0</v>
      </c>
      <c r="AB132" s="48">
        <f t="shared" si="101"/>
        <v>0</v>
      </c>
      <c r="AC132" s="48">
        <f t="shared" si="102"/>
        <v>0</v>
      </c>
      <c r="AD132" s="48">
        <f t="shared" si="103"/>
        <v>0</v>
      </c>
      <c r="AE132" s="48">
        <f t="shared" si="123"/>
        <v>0</v>
      </c>
      <c r="AF132" s="48">
        <f t="shared" si="104"/>
        <v>0</v>
      </c>
      <c r="AG132" s="50">
        <f t="shared" si="119"/>
        <v>0</v>
      </c>
    </row>
    <row r="133" spans="1:33" x14ac:dyDescent="0.3">
      <c r="A133" s="53"/>
      <c r="B133" s="47"/>
      <c r="C133" s="46"/>
      <c r="D133" s="47"/>
      <c r="E133" s="46"/>
      <c r="F133" s="46"/>
      <c r="G133" s="46"/>
      <c r="H133" s="41"/>
      <c r="I133" s="41"/>
      <c r="J133" s="41"/>
      <c r="K133" s="41"/>
      <c r="L133" s="41"/>
      <c r="M133" s="48"/>
      <c r="N133" s="48"/>
      <c r="O133" s="49"/>
      <c r="P133" s="48"/>
      <c r="Q133" s="48">
        <f>IF($G133="DEFIB",$H133,0)</f>
        <v>0</v>
      </c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0"/>
    </row>
    <row r="134" spans="1:33" x14ac:dyDescent="0.3">
      <c r="A134" s="53"/>
      <c r="B134" s="47"/>
      <c r="C134" s="46"/>
      <c r="D134" s="47"/>
      <c r="E134" s="46"/>
      <c r="F134" s="46"/>
      <c r="G134" s="46"/>
      <c r="H134" s="41"/>
      <c r="I134" s="41"/>
      <c r="J134" s="41"/>
      <c r="K134" s="41"/>
      <c r="L134" s="41"/>
      <c r="M134" s="48"/>
      <c r="N134" s="48"/>
      <c r="O134" s="49"/>
      <c r="P134" s="48"/>
      <c r="Q134" s="48">
        <f>IF($G134="DEFIB",$H134,0)</f>
        <v>0</v>
      </c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0"/>
    </row>
    <row r="135" spans="1:33" ht="15" thickBot="1" x14ac:dyDescent="0.35">
      <c r="A135" s="46"/>
      <c r="B135" s="47"/>
      <c r="C135" s="46"/>
      <c r="D135" s="47"/>
      <c r="E135" s="46"/>
      <c r="F135" s="46"/>
      <c r="G135" s="46"/>
      <c r="H135" s="54">
        <f>SUM(H5:H134)</f>
        <v>10107.294999999998</v>
      </c>
      <c r="I135" s="54">
        <f>SUM(I5:I134)</f>
        <v>340.98</v>
      </c>
      <c r="J135" s="54">
        <f>SUM(J5:J134)</f>
        <v>10448.274999999998</v>
      </c>
      <c r="K135" s="54"/>
      <c r="L135" s="54">
        <f t="shared" ref="L135:AF135" si="127">SUM(L5:L134)</f>
        <v>0</v>
      </c>
      <c r="M135" s="54">
        <f t="shared" si="127"/>
        <v>6366.3600000000006</v>
      </c>
      <c r="N135" s="54">
        <f t="shared" si="127"/>
        <v>366.62999999999988</v>
      </c>
      <c r="O135" s="54">
        <f t="shared" si="127"/>
        <v>340.98</v>
      </c>
      <c r="P135" s="54">
        <f t="shared" si="127"/>
        <v>0</v>
      </c>
      <c r="Q135" s="54">
        <f t="shared" si="127"/>
        <v>205</v>
      </c>
      <c r="R135" s="54">
        <f t="shared" si="127"/>
        <v>180.10000000000005</v>
      </c>
      <c r="S135" s="54">
        <f t="shared" si="127"/>
        <v>0</v>
      </c>
      <c r="T135" s="54">
        <f t="shared" si="127"/>
        <v>92.580000000000013</v>
      </c>
      <c r="U135" s="54">
        <f t="shared" si="127"/>
        <v>300</v>
      </c>
      <c r="V135" s="54">
        <f t="shared" si="127"/>
        <v>482.4</v>
      </c>
      <c r="W135" s="54">
        <f t="shared" si="127"/>
        <v>0</v>
      </c>
      <c r="X135" s="54">
        <f t="shared" si="127"/>
        <v>1682.825</v>
      </c>
      <c r="Y135" s="54">
        <f t="shared" si="127"/>
        <v>0</v>
      </c>
      <c r="Z135" s="54">
        <f t="shared" si="127"/>
        <v>0</v>
      </c>
      <c r="AA135" s="54">
        <f t="shared" si="127"/>
        <v>0</v>
      </c>
      <c r="AB135" s="54">
        <f t="shared" si="127"/>
        <v>0</v>
      </c>
      <c r="AC135" s="54">
        <f t="shared" si="127"/>
        <v>0</v>
      </c>
      <c r="AD135" s="54">
        <f t="shared" si="127"/>
        <v>210</v>
      </c>
      <c r="AE135" s="54">
        <f t="shared" si="127"/>
        <v>150</v>
      </c>
      <c r="AF135" s="54">
        <f t="shared" si="127"/>
        <v>71.400000000000006</v>
      </c>
      <c r="AG135" s="50">
        <f>SUM(AG5:AG132)</f>
        <v>150</v>
      </c>
    </row>
    <row r="136" spans="1:33" ht="15" thickTop="1" x14ac:dyDescent="0.3">
      <c r="A136" s="46"/>
      <c r="B136" s="47"/>
      <c r="C136" s="46"/>
      <c r="D136" s="47"/>
      <c r="E136" s="46"/>
      <c r="F136" s="46"/>
      <c r="G136" s="46"/>
      <c r="H136" s="41"/>
      <c r="I136" s="41"/>
      <c r="J136" s="41">
        <f>J135-L135</f>
        <v>10448.274999999998</v>
      </c>
      <c r="K136" s="41"/>
      <c r="L136" s="41"/>
      <c r="M136" s="46" t="str">
        <f>M4</f>
        <v>Wages, Tax &amp; NI</v>
      </c>
      <c r="N136" s="46" t="s">
        <v>83</v>
      </c>
      <c r="O136" s="46"/>
      <c r="P136" s="46" t="str">
        <f t="shared" ref="P136:AB136" si="128">P4</f>
        <v>Equipment</v>
      </c>
      <c r="Q136" s="46" t="str">
        <f t="shared" si="128"/>
        <v>Defibrillator</v>
      </c>
      <c r="R136" s="46" t="str">
        <f t="shared" si="128"/>
        <v>Stationery, Postage &amp; Administration</v>
      </c>
      <c r="S136" s="46" t="str">
        <f t="shared" si="128"/>
        <v>Publicity</v>
      </c>
      <c r="T136" s="46" t="str">
        <f t="shared" si="128"/>
        <v>Affiliation</v>
      </c>
      <c r="U136" s="46" t="str">
        <f t="shared" si="128"/>
        <v>Insurance</v>
      </c>
      <c r="V136" s="46" t="str">
        <f t="shared" si="128"/>
        <v>Sec 137</v>
      </c>
      <c r="W136" s="46" t="str">
        <f t="shared" si="128"/>
        <v>Training</v>
      </c>
      <c r="X136" s="46" t="str">
        <f t="shared" si="128"/>
        <v>Estate Maintenance</v>
      </c>
      <c r="Y136" s="46" t="str">
        <f t="shared" si="128"/>
        <v>Circular walk</v>
      </c>
      <c r="Z136" s="46" t="str">
        <f t="shared" si="128"/>
        <v>Chairmans exp</v>
      </c>
      <c r="AA136" s="46" t="str">
        <f t="shared" si="128"/>
        <v>Election costs</v>
      </c>
      <c r="AB136" s="46" t="str">
        <f t="shared" si="128"/>
        <v>Memorial, posts &amp; signs</v>
      </c>
      <c r="AC136" s="46" t="s">
        <v>135</v>
      </c>
      <c r="AD136" s="46" t="str">
        <f>AD4</f>
        <v>Audit</v>
      </c>
      <c r="AE136" s="46" t="str">
        <f>AE4</f>
        <v>Hall Hire</v>
      </c>
      <c r="AF136" s="46" t="str">
        <f>AF4</f>
        <v>Banking</v>
      </c>
    </row>
    <row r="137" spans="1:33" x14ac:dyDescent="0.3">
      <c r="A137" s="46"/>
      <c r="B137" s="47"/>
      <c r="C137" s="46"/>
      <c r="D137" s="47"/>
      <c r="E137" s="46"/>
      <c r="F137" s="46"/>
      <c r="G137" s="46"/>
      <c r="H137" s="41"/>
      <c r="I137" s="41"/>
      <c r="J137" s="41"/>
      <c r="K137" s="41"/>
      <c r="L137" s="41"/>
      <c r="M137" s="46"/>
      <c r="N137" s="46"/>
      <c r="O137" s="46"/>
    </row>
    <row r="138" spans="1:33" x14ac:dyDescent="0.3">
      <c r="A138" s="46"/>
      <c r="B138" s="47"/>
      <c r="C138" s="46"/>
      <c r="D138" s="47"/>
      <c r="E138" s="46"/>
      <c r="F138" s="46"/>
      <c r="G138" s="46"/>
      <c r="H138" s="41"/>
      <c r="I138" s="41"/>
      <c r="J138" s="41"/>
      <c r="K138" s="41"/>
      <c r="L138" s="41"/>
      <c r="M138" s="42" t="s">
        <v>23</v>
      </c>
      <c r="N138" s="42" t="s">
        <v>23</v>
      </c>
      <c r="O138" s="44" t="s">
        <v>25</v>
      </c>
      <c r="P138" s="44" t="s">
        <v>25</v>
      </c>
      <c r="Q138" s="44" t="s">
        <v>25</v>
      </c>
      <c r="R138" s="44" t="s">
        <v>25</v>
      </c>
      <c r="S138" s="44" t="s">
        <v>25</v>
      </c>
      <c r="T138" s="44" t="s">
        <v>25</v>
      </c>
      <c r="U138" s="44" t="s">
        <v>25</v>
      </c>
      <c r="V138" s="44" t="s">
        <v>25</v>
      </c>
      <c r="W138" s="44" t="s">
        <v>25</v>
      </c>
      <c r="X138" s="44" t="s">
        <v>96</v>
      </c>
      <c r="Y138" s="44" t="s">
        <v>25</v>
      </c>
      <c r="Z138" s="44" t="s">
        <v>25</v>
      </c>
      <c r="AA138" s="44" t="s">
        <v>25</v>
      </c>
      <c r="AB138" s="44" t="s">
        <v>25</v>
      </c>
      <c r="AC138" s="44" t="s">
        <v>25</v>
      </c>
      <c r="AD138" s="44" t="s">
        <v>25</v>
      </c>
      <c r="AE138" s="44" t="s">
        <v>25</v>
      </c>
      <c r="AF138" s="44" t="s">
        <v>25</v>
      </c>
    </row>
    <row r="139" spans="1:33" x14ac:dyDescent="0.3">
      <c r="A139" s="46"/>
      <c r="B139" s="47"/>
      <c r="C139" s="46"/>
      <c r="D139" s="47"/>
      <c r="E139" s="46"/>
      <c r="F139" s="46"/>
      <c r="G139" s="46"/>
      <c r="H139" s="41"/>
      <c r="I139" s="41"/>
      <c r="J139" s="41"/>
      <c r="K139" s="41"/>
      <c r="L139" s="41"/>
      <c r="M139" s="46"/>
      <c r="N139" s="46"/>
      <c r="O139" s="46"/>
    </row>
    <row r="140" spans="1:33" x14ac:dyDescent="0.3">
      <c r="A140" s="46"/>
      <c r="B140" s="47"/>
      <c r="C140" s="46"/>
      <c r="D140" s="47"/>
      <c r="E140" s="46"/>
      <c r="F140" s="46"/>
      <c r="G140" s="46"/>
      <c r="H140" s="41"/>
      <c r="I140" s="41"/>
      <c r="J140" s="41" t="s">
        <v>26</v>
      </c>
      <c r="K140" s="41"/>
      <c r="L140" s="41">
        <f>SUM(M140:AF140)</f>
        <v>6366.3600000000006</v>
      </c>
      <c r="M140" s="41">
        <f>M135</f>
        <v>6366.3600000000006</v>
      </c>
      <c r="N140" s="41"/>
      <c r="O140" s="41"/>
    </row>
    <row r="141" spans="1:33" x14ac:dyDescent="0.3">
      <c r="A141" s="46"/>
      <c r="B141" s="47"/>
      <c r="C141" s="46"/>
      <c r="D141" s="47"/>
      <c r="E141" s="46"/>
      <c r="F141" s="46"/>
      <c r="G141" s="46"/>
      <c r="H141" s="41"/>
      <c r="I141" s="41"/>
      <c r="J141" s="41" t="s">
        <v>27</v>
      </c>
      <c r="K141" s="41"/>
      <c r="L141" s="41">
        <f>SUM(M141:AF141)</f>
        <v>4081.9150000000004</v>
      </c>
      <c r="M141" s="46"/>
      <c r="N141" s="41">
        <f>N135</f>
        <v>366.62999999999988</v>
      </c>
      <c r="O141" s="50">
        <f t="shared" ref="O141:AD141" si="129">O135</f>
        <v>340.98</v>
      </c>
      <c r="P141" s="50">
        <f t="shared" si="129"/>
        <v>0</v>
      </c>
      <c r="Q141" s="50">
        <f>Q135</f>
        <v>205</v>
      </c>
      <c r="R141" s="50">
        <f t="shared" si="129"/>
        <v>180.10000000000005</v>
      </c>
      <c r="S141" s="50">
        <f t="shared" si="129"/>
        <v>0</v>
      </c>
      <c r="T141" s="50">
        <f t="shared" si="129"/>
        <v>92.580000000000013</v>
      </c>
      <c r="U141" s="50">
        <f t="shared" si="129"/>
        <v>300</v>
      </c>
      <c r="V141" s="50">
        <f t="shared" si="129"/>
        <v>482.4</v>
      </c>
      <c r="W141" s="50">
        <f t="shared" ref="W141:AC141" si="130">W135</f>
        <v>0</v>
      </c>
      <c r="X141" s="50">
        <f t="shared" si="130"/>
        <v>1682.825</v>
      </c>
      <c r="Y141" s="50">
        <f t="shared" si="130"/>
        <v>0</v>
      </c>
      <c r="Z141" s="50">
        <f t="shared" si="130"/>
        <v>0</v>
      </c>
      <c r="AA141" s="50">
        <f t="shared" si="130"/>
        <v>0</v>
      </c>
      <c r="AB141" s="50">
        <f t="shared" si="130"/>
        <v>0</v>
      </c>
      <c r="AC141" s="50">
        <f t="shared" si="130"/>
        <v>0</v>
      </c>
      <c r="AD141" s="50">
        <f t="shared" si="129"/>
        <v>210</v>
      </c>
      <c r="AE141" s="50">
        <f>AE135</f>
        <v>150</v>
      </c>
      <c r="AF141" s="50">
        <f>AF135</f>
        <v>71.400000000000006</v>
      </c>
    </row>
    <row r="142" spans="1:33" x14ac:dyDescent="0.3">
      <c r="A142" s="46"/>
      <c r="B142" s="47"/>
      <c r="C142" s="46"/>
      <c r="D142" s="47"/>
      <c r="E142" s="46"/>
      <c r="F142" s="46"/>
      <c r="G142" s="46"/>
      <c r="H142" s="41"/>
      <c r="I142" s="41"/>
      <c r="J142" s="41"/>
      <c r="K142" s="41"/>
      <c r="L142" s="41"/>
      <c r="M142" s="46"/>
      <c r="N142" s="46"/>
      <c r="O142" s="46"/>
    </row>
    <row r="143" spans="1:33" ht="15" thickBot="1" x14ac:dyDescent="0.35">
      <c r="A143" s="46"/>
      <c r="B143" s="47"/>
      <c r="C143" s="46"/>
      <c r="D143" s="47"/>
      <c r="E143" s="46"/>
      <c r="F143" s="46"/>
      <c r="G143" s="46"/>
      <c r="H143" s="41"/>
      <c r="I143" s="41"/>
      <c r="J143" s="41"/>
      <c r="K143" s="41"/>
      <c r="L143" s="54">
        <f>SUM(L140:L142)</f>
        <v>10448.275000000001</v>
      </c>
      <c r="M143" s="46"/>
      <c r="N143" s="46"/>
      <c r="O143" s="46"/>
    </row>
    <row r="144" spans="1:33" ht="15" thickTop="1" x14ac:dyDescent="0.3">
      <c r="A144" s="46"/>
      <c r="B144" s="47"/>
      <c r="C144" s="46"/>
      <c r="D144" s="47"/>
      <c r="E144" s="46"/>
      <c r="F144" s="46"/>
      <c r="G144" s="46"/>
      <c r="H144" s="41"/>
      <c r="I144" s="41"/>
      <c r="J144" s="41"/>
      <c r="K144" s="41"/>
      <c r="L144" s="41"/>
      <c r="M144" s="41">
        <f>J135-L143</f>
        <v>0</v>
      </c>
      <c r="N144" s="46"/>
      <c r="O144" s="46"/>
    </row>
    <row r="145" spans="1:15" x14ac:dyDescent="0.3">
      <c r="A145" s="46"/>
      <c r="B145" s="47"/>
      <c r="C145" s="46"/>
      <c r="D145" s="47"/>
      <c r="E145" s="46"/>
      <c r="F145" s="46"/>
      <c r="G145" s="46"/>
      <c r="H145" s="41"/>
      <c r="I145" s="41"/>
      <c r="J145" s="41"/>
      <c r="K145" s="41"/>
      <c r="L145" s="41"/>
      <c r="M145" s="46"/>
      <c r="N145" s="46"/>
      <c r="O145" s="46"/>
    </row>
    <row r="146" spans="1:15" x14ac:dyDescent="0.3">
      <c r="A146" s="46"/>
      <c r="B146" s="47"/>
      <c r="C146" s="46"/>
      <c r="D146" s="47"/>
      <c r="E146" s="46"/>
      <c r="F146" s="46"/>
      <c r="G146" s="46"/>
      <c r="H146" s="41"/>
      <c r="I146" s="41"/>
      <c r="J146" s="41"/>
      <c r="K146" s="41"/>
      <c r="L146" s="41"/>
      <c r="M146" s="46"/>
      <c r="N146" s="46"/>
      <c r="O146" s="46"/>
    </row>
    <row r="147" spans="1:15" x14ac:dyDescent="0.3">
      <c r="A147" s="46"/>
      <c r="B147" s="47"/>
      <c r="C147" s="46"/>
      <c r="D147" s="47"/>
      <c r="E147" s="46"/>
      <c r="F147" s="46"/>
      <c r="G147" s="46"/>
      <c r="H147" s="41"/>
      <c r="I147" s="41"/>
      <c r="J147" s="41"/>
      <c r="K147" s="41"/>
      <c r="L147" s="41"/>
      <c r="M147" s="46"/>
      <c r="N147" s="46"/>
      <c r="O147" s="46"/>
    </row>
    <row r="148" spans="1:15" x14ac:dyDescent="0.3">
      <c r="A148" s="46"/>
      <c r="B148" s="47"/>
      <c r="C148" s="46"/>
      <c r="D148" s="47"/>
      <c r="E148" s="46"/>
      <c r="F148" s="46"/>
      <c r="G148" s="46"/>
      <c r="H148" s="41"/>
      <c r="I148" s="41"/>
      <c r="J148" s="41"/>
      <c r="K148" s="41"/>
      <c r="L148" s="41"/>
      <c r="M148" s="46"/>
      <c r="N148" s="46"/>
      <c r="O148" s="46"/>
    </row>
    <row r="149" spans="1:15" x14ac:dyDescent="0.3">
      <c r="A149" s="46"/>
      <c r="B149" s="47"/>
      <c r="C149" s="46"/>
      <c r="D149" s="47"/>
      <c r="E149" s="46"/>
      <c r="F149" s="46"/>
      <c r="G149" s="46"/>
      <c r="H149" s="41"/>
      <c r="I149" s="41"/>
      <c r="J149" s="41"/>
      <c r="K149" s="41"/>
      <c r="L149" s="41"/>
      <c r="M149" s="46"/>
      <c r="N149" s="46"/>
      <c r="O149" s="46"/>
    </row>
    <row r="150" spans="1:15" x14ac:dyDescent="0.3">
      <c r="A150" s="46"/>
      <c r="B150" s="47"/>
      <c r="C150" s="46"/>
      <c r="D150" s="47"/>
      <c r="E150" s="46"/>
      <c r="F150" s="46"/>
      <c r="G150" s="46"/>
      <c r="H150" s="41"/>
      <c r="I150" s="41"/>
      <c r="J150" s="41"/>
      <c r="K150" s="41"/>
      <c r="L150" s="41"/>
      <c r="M150" s="46"/>
      <c r="N150" s="46"/>
      <c r="O150" s="46"/>
    </row>
    <row r="151" spans="1:15" x14ac:dyDescent="0.3">
      <c r="A151" s="46"/>
      <c r="B151" s="47"/>
      <c r="C151" s="46"/>
      <c r="D151" s="47"/>
      <c r="E151" s="46"/>
      <c r="F151" s="46"/>
      <c r="G151" s="46"/>
      <c r="H151" s="41"/>
      <c r="I151" s="41"/>
      <c r="J151" s="41"/>
      <c r="K151" s="41"/>
      <c r="L151" s="41"/>
      <c r="M151" s="46"/>
      <c r="N151" s="46"/>
      <c r="O151" s="46"/>
    </row>
    <row r="152" spans="1:15" x14ac:dyDescent="0.3">
      <c r="A152" s="46"/>
      <c r="B152" s="47"/>
      <c r="C152" s="46"/>
      <c r="D152" s="47"/>
      <c r="E152" s="46"/>
      <c r="F152" s="46"/>
      <c r="G152" s="46"/>
      <c r="H152" s="41"/>
      <c r="I152" s="41"/>
      <c r="J152" s="41"/>
      <c r="K152" s="41"/>
      <c r="L152" s="41"/>
      <c r="M152" s="46"/>
      <c r="N152" s="46"/>
      <c r="O152" s="46"/>
    </row>
    <row r="153" spans="1:15" x14ac:dyDescent="0.3">
      <c r="A153" s="46"/>
      <c r="B153" s="47"/>
      <c r="C153" s="46"/>
      <c r="D153" s="47"/>
      <c r="E153" s="46"/>
      <c r="F153" s="46"/>
      <c r="G153" s="46"/>
      <c r="H153" s="41"/>
      <c r="I153" s="41"/>
      <c r="J153" s="41"/>
      <c r="K153" s="41"/>
      <c r="L153" s="41"/>
      <c r="M153" s="46"/>
      <c r="N153" s="46"/>
      <c r="O153" s="46"/>
    </row>
    <row r="154" spans="1:15" x14ac:dyDescent="0.3">
      <c r="A154" s="46"/>
      <c r="B154" s="47"/>
      <c r="C154" s="46"/>
      <c r="D154" s="47"/>
      <c r="E154" s="46"/>
      <c r="F154" s="46"/>
      <c r="G154" s="46"/>
      <c r="H154" s="41"/>
      <c r="I154" s="41"/>
      <c r="J154" s="41"/>
      <c r="K154" s="41"/>
      <c r="L154" s="41"/>
      <c r="M154" s="46"/>
      <c r="N154" s="46"/>
      <c r="O154" s="46"/>
    </row>
    <row r="155" spans="1:15" x14ac:dyDescent="0.3">
      <c r="A155" s="46"/>
      <c r="B155" s="47"/>
      <c r="C155" s="46"/>
      <c r="D155" s="47"/>
      <c r="E155" s="46"/>
      <c r="F155" s="46"/>
      <c r="G155" s="46"/>
      <c r="H155" s="41"/>
      <c r="I155" s="41"/>
      <c r="J155" s="41"/>
      <c r="K155" s="41"/>
      <c r="L155" s="41"/>
      <c r="M155" s="46"/>
      <c r="N155" s="46"/>
      <c r="O155" s="46"/>
    </row>
    <row r="156" spans="1:15" x14ac:dyDescent="0.3">
      <c r="A156" s="46"/>
      <c r="B156" s="47"/>
      <c r="C156" s="46"/>
      <c r="D156" s="47"/>
      <c r="E156" s="46"/>
      <c r="F156" s="46"/>
      <c r="G156" s="46"/>
      <c r="H156" s="41"/>
      <c r="I156" s="41"/>
      <c r="J156" s="41"/>
      <c r="K156" s="41"/>
      <c r="L156" s="41"/>
      <c r="M156" s="46"/>
      <c r="N156" s="46"/>
      <c r="O156" s="46"/>
    </row>
    <row r="157" spans="1:15" x14ac:dyDescent="0.3">
      <c r="A157" s="46"/>
      <c r="B157" s="47"/>
      <c r="C157" s="46"/>
      <c r="D157" s="47"/>
      <c r="E157" s="46"/>
      <c r="F157" s="46"/>
      <c r="G157" s="46"/>
      <c r="H157" s="41"/>
      <c r="I157" s="41"/>
      <c r="J157" s="41"/>
      <c r="K157" s="41"/>
      <c r="L157" s="41"/>
      <c r="M157" s="46"/>
      <c r="N157" s="46"/>
      <c r="O157" s="46"/>
    </row>
    <row r="158" spans="1:15" x14ac:dyDescent="0.3">
      <c r="A158" s="46"/>
      <c r="B158" s="47"/>
      <c r="C158" s="46"/>
      <c r="D158" s="47"/>
      <c r="E158" s="46"/>
      <c r="F158" s="46"/>
      <c r="G158" s="46"/>
      <c r="H158" s="41"/>
      <c r="I158" s="41"/>
      <c r="J158" s="41"/>
      <c r="K158" s="41"/>
      <c r="L158" s="41"/>
      <c r="M158" s="46"/>
      <c r="N158" s="46"/>
      <c r="O158" s="46"/>
    </row>
    <row r="159" spans="1:15" x14ac:dyDescent="0.3">
      <c r="A159" s="46"/>
      <c r="B159" s="47"/>
      <c r="C159" s="46"/>
      <c r="D159" s="47"/>
      <c r="E159" s="46"/>
      <c r="F159" s="46"/>
      <c r="G159" s="46"/>
      <c r="H159" s="41"/>
      <c r="I159" s="41"/>
      <c r="J159" s="41"/>
      <c r="K159" s="41"/>
      <c r="L159" s="41"/>
      <c r="M159" s="46"/>
      <c r="N159" s="46"/>
      <c r="O159" s="46"/>
    </row>
    <row r="160" spans="1:15" x14ac:dyDescent="0.3">
      <c r="A160" s="46"/>
      <c r="B160" s="47"/>
      <c r="C160" s="46"/>
      <c r="D160" s="47"/>
      <c r="E160" s="46"/>
      <c r="F160" s="46"/>
      <c r="G160" s="46"/>
      <c r="H160" s="41"/>
      <c r="I160" s="41"/>
      <c r="J160" s="41"/>
      <c r="K160" s="41"/>
      <c r="L160" s="41"/>
      <c r="M160" s="46"/>
      <c r="N160" s="46"/>
      <c r="O160" s="46"/>
    </row>
    <row r="161" spans="1:15" x14ac:dyDescent="0.3">
      <c r="A161" s="46"/>
      <c r="B161" s="47"/>
      <c r="C161" s="46"/>
      <c r="D161" s="47"/>
      <c r="E161" s="46"/>
      <c r="F161" s="46"/>
      <c r="G161" s="46"/>
      <c r="H161" s="41"/>
      <c r="I161" s="41"/>
      <c r="J161" s="41"/>
      <c r="K161" s="41"/>
      <c r="L161" s="41"/>
      <c r="M161" s="46"/>
      <c r="N161" s="46"/>
      <c r="O161" s="46"/>
    </row>
    <row r="162" spans="1:15" x14ac:dyDescent="0.3">
      <c r="A162" s="46"/>
      <c r="B162" s="46"/>
      <c r="C162" s="46"/>
      <c r="D162" s="47"/>
      <c r="E162" s="46"/>
      <c r="F162" s="46"/>
      <c r="G162" s="46"/>
      <c r="H162" s="41"/>
      <c r="I162" s="41"/>
      <c r="J162" s="41"/>
      <c r="K162" s="41"/>
      <c r="L162" s="41"/>
      <c r="M162" s="46"/>
      <c r="N162" s="46"/>
      <c r="O162" s="46"/>
    </row>
    <row r="163" spans="1:15" x14ac:dyDescent="0.3">
      <c r="A163" s="46"/>
      <c r="B163" s="46"/>
      <c r="C163" s="46"/>
      <c r="D163" s="47"/>
      <c r="E163" s="46"/>
      <c r="F163" s="41">
        <f>+K38</f>
        <v>210</v>
      </c>
      <c r="G163" s="46"/>
      <c r="H163" s="41"/>
      <c r="I163" s="41"/>
      <c r="J163" s="41"/>
      <c r="K163" s="41"/>
      <c r="L163" s="41"/>
      <c r="M163" s="46"/>
      <c r="N163" s="46"/>
      <c r="O163" s="46"/>
    </row>
    <row r="164" spans="1:15" x14ac:dyDescent="0.3">
      <c r="A164" s="46"/>
      <c r="B164" s="46"/>
      <c r="C164" s="46"/>
      <c r="D164" s="47"/>
      <c r="E164" s="46"/>
      <c r="F164" s="46"/>
      <c r="G164" s="46"/>
      <c r="H164" s="41"/>
      <c r="I164" s="41"/>
      <c r="J164" s="41"/>
      <c r="K164" s="41"/>
      <c r="L164" s="41"/>
      <c r="M164" s="46"/>
      <c r="N164" s="46"/>
      <c r="O164" s="46"/>
    </row>
    <row r="165" spans="1:15" x14ac:dyDescent="0.3">
      <c r="A165" s="46"/>
      <c r="B165" s="46"/>
      <c r="C165" s="46"/>
      <c r="D165" s="47"/>
      <c r="E165" s="46"/>
      <c r="F165" s="46"/>
      <c r="G165" s="46"/>
      <c r="H165" s="41"/>
      <c r="I165" s="41"/>
      <c r="J165" s="41"/>
      <c r="K165" s="41"/>
      <c r="L165" s="41"/>
      <c r="M165" s="46"/>
      <c r="N165" s="46"/>
      <c r="O165" s="46"/>
    </row>
    <row r="166" spans="1:15" x14ac:dyDescent="0.3">
      <c r="M166" s="46"/>
      <c r="N166" s="46"/>
      <c r="O166" s="46"/>
    </row>
    <row r="167" spans="1:15" x14ac:dyDescent="0.3">
      <c r="M167" s="46"/>
      <c r="N167" s="46"/>
      <c r="O167" s="46"/>
    </row>
    <row r="168" spans="1:15" x14ac:dyDescent="0.3">
      <c r="M168" s="46"/>
      <c r="N168" s="46"/>
      <c r="O168" s="46"/>
    </row>
  </sheetData>
  <autoFilter ref="A4:AG132" xr:uid="{EF4FB884-04E6-4928-8354-2A0D0803DFEF}"/>
  <sortState xmlns:xlrd2="http://schemas.microsoft.com/office/spreadsheetml/2017/richdata2" ref="A3:L4">
    <sortCondition ref="A22"/>
  </sortState>
  <phoneticPr fontId="4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BF52-41CB-4635-AE49-0EB5328B4012}">
  <dimension ref="A1:H45"/>
  <sheetViews>
    <sheetView view="pageBreakPreview" topLeftCell="A26" zoomScale="115" zoomScaleNormal="100" zoomScaleSheetLayoutView="115" workbookViewId="0">
      <selection activeCell="C44" sqref="C44"/>
    </sheetView>
  </sheetViews>
  <sheetFormatPr defaultColWidth="9.109375" defaultRowHeight="14.4" x14ac:dyDescent="0.3"/>
  <cols>
    <col min="1" max="1" width="19.5546875" style="22" bestFit="1" customWidth="1"/>
    <col min="2" max="2" width="5.33203125" style="22" customWidth="1"/>
    <col min="3" max="3" width="14.44140625" style="23" customWidth="1"/>
    <col min="4" max="4" width="5.109375" style="24" customWidth="1"/>
    <col min="5" max="5" width="14.109375" style="31" bestFit="1" customWidth="1"/>
    <col min="6" max="6" width="5.33203125" style="24" customWidth="1"/>
    <col min="7" max="7" width="13" style="23" bestFit="1" customWidth="1"/>
    <col min="8" max="10" width="9.109375" style="22"/>
    <col min="11" max="11" width="21.88671875" style="22" customWidth="1"/>
    <col min="12" max="16384" width="9.109375" style="22"/>
  </cols>
  <sheetData>
    <row r="1" spans="1:8" x14ac:dyDescent="0.3">
      <c r="A1" s="21" t="s">
        <v>217</v>
      </c>
    </row>
    <row r="2" spans="1:8" x14ac:dyDescent="0.3">
      <c r="C2" s="29" t="s">
        <v>149</v>
      </c>
      <c r="E2" s="32" t="s">
        <v>150</v>
      </c>
      <c r="G2" s="23" t="s">
        <v>81</v>
      </c>
      <c r="H2" s="22" t="s">
        <v>82</v>
      </c>
    </row>
    <row r="3" spans="1:8" x14ac:dyDescent="0.3">
      <c r="A3" s="21" t="s">
        <v>29</v>
      </c>
    </row>
    <row r="5" spans="1:8" x14ac:dyDescent="0.3">
      <c r="A5" s="22" t="s">
        <v>30</v>
      </c>
      <c r="C5" s="23">
        <f>Receipts!E14</f>
        <v>17710</v>
      </c>
      <c r="E5" s="33">
        <v>17710</v>
      </c>
      <c r="G5" s="23">
        <f>C5-E5</f>
        <v>0</v>
      </c>
    </row>
    <row r="6" spans="1:8" x14ac:dyDescent="0.3">
      <c r="A6" s="22" t="s">
        <v>31</v>
      </c>
      <c r="C6" s="23">
        <f>Receipts!F14</f>
        <v>0</v>
      </c>
      <c r="E6" s="31">
        <v>0</v>
      </c>
    </row>
    <row r="7" spans="1:8" x14ac:dyDescent="0.3">
      <c r="A7" s="22" t="s">
        <v>35</v>
      </c>
      <c r="C7" s="23">
        <f>Receipts!G14</f>
        <v>471.83</v>
      </c>
      <c r="E7" s="31">
        <v>0</v>
      </c>
      <c r="G7" s="23">
        <f>C7-E7</f>
        <v>471.83</v>
      </c>
    </row>
    <row r="8" spans="1:8" x14ac:dyDescent="0.3">
      <c r="A8" s="22" t="s">
        <v>22</v>
      </c>
      <c r="C8" s="23">
        <f>Receipts!H14</f>
        <v>335</v>
      </c>
      <c r="E8" s="31">
        <v>0</v>
      </c>
    </row>
    <row r="9" spans="1:8" x14ac:dyDescent="0.3">
      <c r="A9" s="22" t="s">
        <v>32</v>
      </c>
      <c r="C9" s="23">
        <f>Receipts!I14</f>
        <v>0</v>
      </c>
      <c r="E9" s="31">
        <v>0</v>
      </c>
    </row>
    <row r="11" spans="1:8" ht="15" thickBot="1" x14ac:dyDescent="0.35">
      <c r="A11" s="21" t="s">
        <v>36</v>
      </c>
      <c r="B11" s="21"/>
      <c r="C11" s="25">
        <f>SUM(C5:C10)</f>
        <v>18516.830000000002</v>
      </c>
      <c r="E11" s="34">
        <f>SUM(E5:E10)</f>
        <v>17710</v>
      </c>
      <c r="G11" s="25">
        <f>SUM(G5:G10)</f>
        <v>471.83</v>
      </c>
    </row>
    <row r="12" spans="1:8" ht="15" thickTop="1" x14ac:dyDescent="0.3"/>
    <row r="14" spans="1:8" x14ac:dyDescent="0.3">
      <c r="A14" s="22" t="s">
        <v>37</v>
      </c>
    </row>
    <row r="16" spans="1:8" x14ac:dyDescent="0.3">
      <c r="A16" s="22" t="str">
        <f>Payment!M136</f>
        <v>Wages, Tax &amp; NI</v>
      </c>
      <c r="C16" s="23">
        <f>Payment!M135</f>
        <v>6366.3600000000006</v>
      </c>
      <c r="E16" s="33">
        <v>7250</v>
      </c>
      <c r="G16" s="23">
        <f>E16-C16</f>
        <v>883.63999999999942</v>
      </c>
    </row>
    <row r="17" spans="1:7" x14ac:dyDescent="0.3">
      <c r="A17" s="22" t="s">
        <v>93</v>
      </c>
      <c r="C17" s="23">
        <f>Payment!N135</f>
        <v>366.62999999999988</v>
      </c>
      <c r="E17" s="33">
        <v>500</v>
      </c>
      <c r="G17" s="23">
        <f t="shared" ref="G17:G32" si="0">E17-C17</f>
        <v>133.37000000000012</v>
      </c>
    </row>
    <row r="18" spans="1:7" x14ac:dyDescent="0.3">
      <c r="A18" s="22" t="s">
        <v>214</v>
      </c>
      <c r="C18" s="23">
        <f>Payment!AE135</f>
        <v>150</v>
      </c>
      <c r="E18" s="33"/>
      <c r="G18" s="23">
        <f t="shared" si="0"/>
        <v>-150</v>
      </c>
    </row>
    <row r="19" spans="1:7" x14ac:dyDescent="0.3">
      <c r="A19" s="22" t="str">
        <f>Payment!P136</f>
        <v>Equipment</v>
      </c>
      <c r="C19" s="23">
        <f>Payment!P135</f>
        <v>0</v>
      </c>
      <c r="E19" s="33"/>
      <c r="G19" s="23">
        <f t="shared" si="0"/>
        <v>0</v>
      </c>
    </row>
    <row r="20" spans="1:7" x14ac:dyDescent="0.3">
      <c r="A20" s="22" t="str">
        <f>Payment!R136</f>
        <v>Stationery, Postage &amp; Administration</v>
      </c>
      <c r="C20" s="23">
        <f>Payment!R135</f>
        <v>180.10000000000005</v>
      </c>
      <c r="E20" s="33">
        <v>200</v>
      </c>
      <c r="G20" s="23">
        <f t="shared" si="0"/>
        <v>19.899999999999949</v>
      </c>
    </row>
    <row r="21" spans="1:7" x14ac:dyDescent="0.3">
      <c r="A21" s="22" t="str">
        <f>Payment!S136</f>
        <v>Publicity</v>
      </c>
      <c r="C21" s="23">
        <f>Payment!S135</f>
        <v>0</v>
      </c>
      <c r="E21" s="33">
        <v>150</v>
      </c>
      <c r="G21" s="23">
        <f t="shared" si="0"/>
        <v>150</v>
      </c>
    </row>
    <row r="22" spans="1:7" x14ac:dyDescent="0.3">
      <c r="A22" s="22" t="str">
        <f>Payment!T136</f>
        <v>Affiliation</v>
      </c>
      <c r="C22" s="23">
        <f>Payment!T135</f>
        <v>92.580000000000013</v>
      </c>
      <c r="E22" s="33">
        <v>155</v>
      </c>
      <c r="G22" s="23">
        <f t="shared" si="0"/>
        <v>62.419999999999987</v>
      </c>
    </row>
    <row r="23" spans="1:7" x14ac:dyDescent="0.3">
      <c r="A23" s="22" t="str">
        <f>Payment!U136</f>
        <v>Insurance</v>
      </c>
      <c r="C23" s="23">
        <f>Payment!U135</f>
        <v>300</v>
      </c>
      <c r="E23" s="33">
        <v>400</v>
      </c>
      <c r="G23" s="23">
        <f t="shared" si="0"/>
        <v>100</v>
      </c>
    </row>
    <row r="24" spans="1:7" x14ac:dyDescent="0.3">
      <c r="A24" s="22" t="s">
        <v>181</v>
      </c>
      <c r="C24" s="23">
        <f>Payment!V135</f>
        <v>482.4</v>
      </c>
      <c r="E24" s="33">
        <v>500</v>
      </c>
      <c r="G24" s="23">
        <f t="shared" si="0"/>
        <v>17.600000000000023</v>
      </c>
    </row>
    <row r="25" spans="1:7" x14ac:dyDescent="0.3">
      <c r="A25" s="22" t="str">
        <f>Payment!W4</f>
        <v>Training</v>
      </c>
      <c r="C25" s="23">
        <f>Payment!U137</f>
        <v>0</v>
      </c>
      <c r="E25" s="33">
        <v>1000</v>
      </c>
      <c r="G25" s="23">
        <f t="shared" si="0"/>
        <v>1000</v>
      </c>
    </row>
    <row r="26" spans="1:7" x14ac:dyDescent="0.3">
      <c r="A26" s="22" t="str">
        <f>Payment!X4</f>
        <v>Estate Maintenance</v>
      </c>
      <c r="C26" s="23">
        <f>Payment!X135</f>
        <v>1682.825</v>
      </c>
      <c r="E26" s="33">
        <v>1500</v>
      </c>
      <c r="G26" s="23">
        <f t="shared" si="0"/>
        <v>-182.82500000000005</v>
      </c>
    </row>
    <row r="27" spans="1:7" x14ac:dyDescent="0.3">
      <c r="A27" s="22" t="str">
        <f>Payment!Y4</f>
        <v>Circular walk</v>
      </c>
      <c r="C27" s="23">
        <f>Payment!Y135</f>
        <v>0</v>
      </c>
      <c r="E27" s="33">
        <v>200</v>
      </c>
      <c r="G27" s="23">
        <f t="shared" si="0"/>
        <v>200</v>
      </c>
    </row>
    <row r="28" spans="1:7" x14ac:dyDescent="0.3">
      <c r="A28" s="22" t="str">
        <f>Payment!AD4</f>
        <v>Audit</v>
      </c>
      <c r="C28" s="23">
        <f>Payment!AD135</f>
        <v>210</v>
      </c>
      <c r="E28" s="33">
        <v>200</v>
      </c>
      <c r="G28" s="23">
        <f t="shared" si="0"/>
        <v>-10</v>
      </c>
    </row>
    <row r="29" spans="1:7" x14ac:dyDescent="0.3">
      <c r="A29" s="22" t="str">
        <f>Payment!AB4</f>
        <v>Memorial, posts &amp; signs</v>
      </c>
      <c r="C29" s="23">
        <f>Payment!AB135</f>
        <v>0</v>
      </c>
      <c r="E29" s="33">
        <v>2500</v>
      </c>
      <c r="G29" s="23">
        <f t="shared" si="0"/>
        <v>2500</v>
      </c>
    </row>
    <row r="30" spans="1:7" x14ac:dyDescent="0.3">
      <c r="A30" s="22" t="s">
        <v>100</v>
      </c>
      <c r="C30" s="23">
        <f>Payment!AC135</f>
        <v>0</v>
      </c>
      <c r="E30" s="33">
        <v>1000</v>
      </c>
      <c r="G30" s="23">
        <f t="shared" si="0"/>
        <v>1000</v>
      </c>
    </row>
    <row r="31" spans="1:7" x14ac:dyDescent="0.3">
      <c r="A31" s="22" t="s">
        <v>131</v>
      </c>
      <c r="C31" s="23">
        <f>Payment!Q135</f>
        <v>205</v>
      </c>
      <c r="E31" s="33">
        <v>200</v>
      </c>
      <c r="G31" s="23">
        <f t="shared" si="0"/>
        <v>-5</v>
      </c>
    </row>
    <row r="32" spans="1:7" x14ac:dyDescent="0.3">
      <c r="A32" s="22" t="s">
        <v>136</v>
      </c>
      <c r="C32" s="23">
        <f>Payment!AF135</f>
        <v>71.400000000000006</v>
      </c>
      <c r="E32" s="33">
        <v>100</v>
      </c>
      <c r="G32" s="23">
        <f t="shared" si="0"/>
        <v>28.599999999999994</v>
      </c>
    </row>
    <row r="34" spans="1:7" ht="15" thickBot="1" x14ac:dyDescent="0.35">
      <c r="A34" s="21" t="s">
        <v>38</v>
      </c>
      <c r="B34" s="21"/>
      <c r="C34" s="25">
        <f>SUM(C16:C33)</f>
        <v>10107.295</v>
      </c>
      <c r="E34" s="34">
        <f>SUM(E16:E33)</f>
        <v>15855</v>
      </c>
      <c r="G34" s="25">
        <f>SUM(G16:G33)</f>
        <v>5747.7049999999999</v>
      </c>
    </row>
    <row r="35" spans="1:7" ht="15" thickTop="1" x14ac:dyDescent="0.3">
      <c r="A35" s="21"/>
      <c r="B35" s="21"/>
      <c r="C35" s="26"/>
    </row>
    <row r="36" spans="1:7" x14ac:dyDescent="0.3">
      <c r="A36" s="21" t="s">
        <v>5</v>
      </c>
      <c r="B36" s="21"/>
      <c r="C36" s="26">
        <f>Payment!O135</f>
        <v>340.98</v>
      </c>
    </row>
    <row r="38" spans="1:7" ht="15" thickBot="1" x14ac:dyDescent="0.35">
      <c r="A38" s="21" t="s">
        <v>39</v>
      </c>
      <c r="C38" s="25">
        <f>C11-C34-C36</f>
        <v>8068.5550000000021</v>
      </c>
    </row>
    <row r="39" spans="1:7" ht="15" thickTop="1" x14ac:dyDescent="0.3"/>
    <row r="41" spans="1:7" x14ac:dyDescent="0.3">
      <c r="A41" s="22" t="s">
        <v>40</v>
      </c>
      <c r="C41" s="30">
        <v>7996.96</v>
      </c>
      <c r="E41" s="35">
        <f>C41</f>
        <v>7996.96</v>
      </c>
    </row>
    <row r="43" spans="1:7" x14ac:dyDescent="0.3">
      <c r="A43" s="22" t="s">
        <v>39</v>
      </c>
      <c r="C43" s="23">
        <f>C38-0.01</f>
        <v>8068.5450000000019</v>
      </c>
      <c r="E43" s="31">
        <f>E11-E34</f>
        <v>1855</v>
      </c>
    </row>
    <row r="45" spans="1:7" x14ac:dyDescent="0.3">
      <c r="A45" s="22" t="s">
        <v>41</v>
      </c>
      <c r="C45" s="27">
        <f>C41+C43</f>
        <v>16065.505000000001</v>
      </c>
      <c r="E45" s="36">
        <f>E41+E43</f>
        <v>9851.9599999999991</v>
      </c>
    </row>
  </sheetData>
  <pageMargins left="0.7" right="0.7" top="0.75" bottom="0.75" header="0.3" footer="0.3"/>
  <pageSetup paperSize="9" scale="69" orientation="landscape" r:id="rId1"/>
  <colBreaks count="1" manualBreakCount="1">
    <brk id="1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AGAR</vt:lpstr>
      <vt:lpstr>SALARY</vt:lpstr>
      <vt:lpstr>Receipts</vt:lpstr>
      <vt:lpstr>bank reconciliation</vt:lpstr>
      <vt:lpstr>Payment</vt:lpstr>
      <vt:lpstr>Accounts</vt:lpstr>
      <vt:lpstr>Accounts!Print_Area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Wallace</dc:creator>
  <cp:lastModifiedBy>Nandita Nandi</cp:lastModifiedBy>
  <cp:lastPrinted>2025-03-16T17:24:25Z</cp:lastPrinted>
  <dcterms:created xsi:type="dcterms:W3CDTF">2015-06-14T12:00:54Z</dcterms:created>
  <dcterms:modified xsi:type="dcterms:W3CDTF">2025-05-20T09:40:07Z</dcterms:modified>
</cp:coreProperties>
</file>