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ittl\OneDrive\Documents\Little Burstead PC\Finance\LBPC 202324\"/>
    </mc:Choice>
  </mc:AlternateContent>
  <xr:revisionPtr revIDLastSave="0" documentId="13_ncr:1_{99B0DB94-A34B-4378-81DD-4005D42DBB38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AGAR" sheetId="7" r:id="rId1"/>
    <sheet name="SALARY" sheetId="8" r:id="rId2"/>
    <sheet name="Receipts" sheetId="2" r:id="rId3"/>
    <sheet name="bank reconciliation" sheetId="5" r:id="rId4"/>
    <sheet name="Payment" sheetId="1" r:id="rId5"/>
    <sheet name="VAT" sheetId="9" r:id="rId6"/>
    <sheet name="Accounts" sheetId="6" r:id="rId7"/>
  </sheets>
  <definedNames>
    <definedName name="_xlnm._FilterDatabase" localSheetId="4" hidden="1">Payment!$A$4:$AF$129</definedName>
    <definedName name="_xlnm.Print_Area" localSheetId="6">Accounts!$A$1:$K$44</definedName>
    <definedName name="_xlnm.Print_Area" localSheetId="3">'bank reconciliation'!$A$1:$E$31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0" i="1" l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J80" i="1"/>
  <c r="J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J78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J77" i="1"/>
  <c r="N77" i="1" s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J76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J71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J70" i="1"/>
  <c r="O65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J73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J72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J69" i="1"/>
  <c r="N69" i="1" s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J68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N65" i="1"/>
  <c r="M65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J64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M63" i="1"/>
  <c r="J63" i="1"/>
  <c r="N63" i="1" s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J62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M59" i="1"/>
  <c r="J59" i="1"/>
  <c r="N59" i="1" s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J58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J49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M48" i="1"/>
  <c r="J48" i="1"/>
  <c r="N48" i="1" s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J47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J43" i="1"/>
  <c r="O31" i="1"/>
  <c r="N31" i="1"/>
  <c r="N26" i="1"/>
  <c r="O26" i="1"/>
  <c r="J31" i="1"/>
  <c r="M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J26" i="1"/>
  <c r="M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J10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J9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J8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M7" i="1"/>
  <c r="J7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J6" i="1"/>
  <c r="AF71" i="1" l="1"/>
  <c r="AF80" i="1"/>
  <c r="AF79" i="1"/>
  <c r="AF78" i="1"/>
  <c r="AF77" i="1"/>
  <c r="AF76" i="1"/>
  <c r="AF70" i="1"/>
  <c r="K72" i="1"/>
  <c r="J65" i="1"/>
  <c r="AF65" i="1" s="1"/>
  <c r="AF72" i="1"/>
  <c r="AF68" i="1"/>
  <c r="AF69" i="1"/>
  <c r="AF73" i="1"/>
  <c r="AF63" i="1"/>
  <c r="AF64" i="1"/>
  <c r="AF62" i="1"/>
  <c r="AF48" i="1"/>
  <c r="K49" i="1"/>
  <c r="AF49" i="1"/>
  <c r="AF59" i="1"/>
  <c r="AF58" i="1"/>
  <c r="AF47" i="1"/>
  <c r="AF43" i="1"/>
  <c r="AF26" i="1"/>
  <c r="AF31" i="1"/>
  <c r="AF9" i="1"/>
  <c r="N7" i="1"/>
  <c r="AF7" i="1" s="1"/>
  <c r="AF10" i="1"/>
  <c r="AF8" i="1"/>
  <c r="K9" i="1"/>
  <c r="AF6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J75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J74" i="1"/>
  <c r="E21" i="9"/>
  <c r="K65" i="1" l="1"/>
  <c r="AF75" i="1"/>
  <c r="AF74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2" i="1"/>
  <c r="Q33" i="1"/>
  <c r="Q34" i="1"/>
  <c r="Q35" i="1"/>
  <c r="Q36" i="1"/>
  <c r="Q37" i="1"/>
  <c r="Q38" i="1"/>
  <c r="Q39" i="1"/>
  <c r="Q40" i="1"/>
  <c r="Q41" i="1"/>
  <c r="Q42" i="1"/>
  <c r="Q44" i="1"/>
  <c r="Q45" i="1"/>
  <c r="Q46" i="1"/>
  <c r="Q50" i="1"/>
  <c r="Q51" i="1"/>
  <c r="Q52" i="1"/>
  <c r="Q53" i="1"/>
  <c r="Q54" i="1"/>
  <c r="Q55" i="1"/>
  <c r="Q56" i="1"/>
  <c r="Q57" i="1"/>
  <c r="Q60" i="1"/>
  <c r="Q61" i="1"/>
  <c r="Q66" i="1"/>
  <c r="Q67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5" i="1"/>
  <c r="Q133" i="1"/>
  <c r="M54" i="1"/>
  <c r="N54" i="1"/>
  <c r="O54" i="1"/>
  <c r="P54" i="1"/>
  <c r="R54" i="1"/>
  <c r="S54" i="1"/>
  <c r="T54" i="1"/>
  <c r="U54" i="1"/>
  <c r="V54" i="1"/>
  <c r="AC54" i="1"/>
  <c r="W54" i="1"/>
  <c r="X54" i="1"/>
  <c r="Y54" i="1"/>
  <c r="Z54" i="1"/>
  <c r="AA54" i="1"/>
  <c r="AB54" i="1"/>
  <c r="AD54" i="1"/>
  <c r="AE54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7" i="1"/>
  <c r="AC28" i="1"/>
  <c r="AC29" i="1"/>
  <c r="AC30" i="1"/>
  <c r="AC32" i="1"/>
  <c r="AC33" i="1"/>
  <c r="AC34" i="1"/>
  <c r="AC35" i="1"/>
  <c r="AC36" i="1"/>
  <c r="AC37" i="1"/>
  <c r="AC38" i="1"/>
  <c r="AC39" i="1"/>
  <c r="AC40" i="1"/>
  <c r="AC41" i="1"/>
  <c r="AC42" i="1"/>
  <c r="AC44" i="1"/>
  <c r="AC45" i="1"/>
  <c r="AC46" i="1"/>
  <c r="AC50" i="1"/>
  <c r="AC51" i="1"/>
  <c r="AC52" i="1"/>
  <c r="AC53" i="1"/>
  <c r="AC55" i="1"/>
  <c r="AC56" i="1"/>
  <c r="AC57" i="1"/>
  <c r="AC60" i="1"/>
  <c r="AC61" i="1"/>
  <c r="AC66" i="1"/>
  <c r="AC67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5" i="1"/>
  <c r="Q132" i="1" l="1"/>
  <c r="J54" i="1"/>
  <c r="AF54" i="1" s="1"/>
  <c r="AC132" i="1"/>
  <c r="C29" i="6" s="1"/>
  <c r="AE38" i="1"/>
  <c r="AD38" i="1"/>
  <c r="AB38" i="1"/>
  <c r="AA38" i="1"/>
  <c r="Z38" i="1"/>
  <c r="Y38" i="1"/>
  <c r="X38" i="1"/>
  <c r="W38" i="1"/>
  <c r="V38" i="1"/>
  <c r="U38" i="1"/>
  <c r="T38" i="1"/>
  <c r="S38" i="1"/>
  <c r="R38" i="1"/>
  <c r="P38" i="1"/>
  <c r="O38" i="1"/>
  <c r="N38" i="1"/>
  <c r="M38" i="1"/>
  <c r="J38" i="1"/>
  <c r="AE37" i="1"/>
  <c r="AD37" i="1"/>
  <c r="AB37" i="1"/>
  <c r="AA37" i="1"/>
  <c r="Z37" i="1"/>
  <c r="Y37" i="1"/>
  <c r="X37" i="1"/>
  <c r="W37" i="1"/>
  <c r="V37" i="1"/>
  <c r="U37" i="1"/>
  <c r="T37" i="1"/>
  <c r="S37" i="1"/>
  <c r="R37" i="1"/>
  <c r="P37" i="1"/>
  <c r="O37" i="1"/>
  <c r="N37" i="1"/>
  <c r="M37" i="1"/>
  <c r="J37" i="1"/>
  <c r="AE21" i="1"/>
  <c r="AD21" i="1"/>
  <c r="AB21" i="1"/>
  <c r="AA21" i="1"/>
  <c r="Z21" i="1"/>
  <c r="Y21" i="1"/>
  <c r="X21" i="1"/>
  <c r="W21" i="1"/>
  <c r="V21" i="1"/>
  <c r="U21" i="1"/>
  <c r="T21" i="1"/>
  <c r="S21" i="1"/>
  <c r="R21" i="1"/>
  <c r="P21" i="1"/>
  <c r="O21" i="1"/>
  <c r="N21" i="1"/>
  <c r="M21" i="1"/>
  <c r="J21" i="1"/>
  <c r="AE20" i="1"/>
  <c r="AD20" i="1"/>
  <c r="AB20" i="1"/>
  <c r="AA20" i="1"/>
  <c r="Z20" i="1"/>
  <c r="Y20" i="1"/>
  <c r="X20" i="1"/>
  <c r="W20" i="1"/>
  <c r="V20" i="1"/>
  <c r="U20" i="1"/>
  <c r="T20" i="1"/>
  <c r="S20" i="1"/>
  <c r="R20" i="1"/>
  <c r="P20" i="1"/>
  <c r="O20" i="1"/>
  <c r="N20" i="1"/>
  <c r="M20" i="1"/>
  <c r="J20" i="1"/>
  <c r="AE19" i="1"/>
  <c r="AD19" i="1"/>
  <c r="AB19" i="1"/>
  <c r="AA19" i="1"/>
  <c r="Z19" i="1"/>
  <c r="Y19" i="1"/>
  <c r="X19" i="1"/>
  <c r="W19" i="1"/>
  <c r="V19" i="1"/>
  <c r="U19" i="1"/>
  <c r="T19" i="1"/>
  <c r="S19" i="1"/>
  <c r="R19" i="1"/>
  <c r="P19" i="1"/>
  <c r="O19" i="1"/>
  <c r="N19" i="1"/>
  <c r="M19" i="1"/>
  <c r="J19" i="1"/>
  <c r="AE18" i="1"/>
  <c r="AD18" i="1"/>
  <c r="AB18" i="1"/>
  <c r="AA18" i="1"/>
  <c r="Z18" i="1"/>
  <c r="Y18" i="1"/>
  <c r="X18" i="1"/>
  <c r="W18" i="1"/>
  <c r="V18" i="1"/>
  <c r="U18" i="1"/>
  <c r="T18" i="1"/>
  <c r="S18" i="1"/>
  <c r="R18" i="1"/>
  <c r="P18" i="1"/>
  <c r="O18" i="1"/>
  <c r="M18" i="1"/>
  <c r="J18" i="1"/>
  <c r="AE17" i="1"/>
  <c r="AD17" i="1"/>
  <c r="AB17" i="1"/>
  <c r="AA17" i="1"/>
  <c r="Z17" i="1"/>
  <c r="Y17" i="1"/>
  <c r="X17" i="1"/>
  <c r="W17" i="1"/>
  <c r="V17" i="1"/>
  <c r="U17" i="1"/>
  <c r="T17" i="1"/>
  <c r="S17" i="1"/>
  <c r="R17" i="1"/>
  <c r="P17" i="1"/>
  <c r="O17" i="1"/>
  <c r="N17" i="1"/>
  <c r="M17" i="1"/>
  <c r="J17" i="1"/>
  <c r="E40" i="6"/>
  <c r="K19" i="1" l="1"/>
  <c r="Q138" i="1"/>
  <c r="C30" i="6"/>
  <c r="G30" i="6" s="1"/>
  <c r="AC138" i="1"/>
  <c r="AF38" i="1"/>
  <c r="AF37" i="1"/>
  <c r="AF21" i="1"/>
  <c r="AF17" i="1"/>
  <c r="AF19" i="1"/>
  <c r="AF20" i="1"/>
  <c r="N18" i="1"/>
  <c r="AF18" i="1" s="1"/>
  <c r="AE81" i="1"/>
  <c r="AD81" i="1"/>
  <c r="AB81" i="1"/>
  <c r="AA81" i="1"/>
  <c r="Z81" i="1"/>
  <c r="Y81" i="1"/>
  <c r="X81" i="1"/>
  <c r="W81" i="1"/>
  <c r="U81" i="1"/>
  <c r="T81" i="1"/>
  <c r="S81" i="1"/>
  <c r="R81" i="1"/>
  <c r="P81" i="1"/>
  <c r="O81" i="1"/>
  <c r="N81" i="1"/>
  <c r="M81" i="1"/>
  <c r="J81" i="1"/>
  <c r="K81" i="1" s="1"/>
  <c r="V81" i="1"/>
  <c r="AE82" i="1"/>
  <c r="AD82" i="1"/>
  <c r="AB82" i="1"/>
  <c r="AA82" i="1"/>
  <c r="Z82" i="1"/>
  <c r="Y82" i="1"/>
  <c r="X82" i="1"/>
  <c r="W82" i="1"/>
  <c r="V82" i="1"/>
  <c r="U82" i="1"/>
  <c r="T82" i="1"/>
  <c r="S82" i="1"/>
  <c r="R82" i="1"/>
  <c r="P82" i="1"/>
  <c r="O82" i="1"/>
  <c r="N82" i="1"/>
  <c r="M82" i="1"/>
  <c r="J82" i="1"/>
  <c r="AE11" i="1"/>
  <c r="AE12" i="1"/>
  <c r="AE13" i="1"/>
  <c r="AE14" i="1"/>
  <c r="AE15" i="1"/>
  <c r="AE16" i="1"/>
  <c r="AE22" i="1"/>
  <c r="AE23" i="1"/>
  <c r="AE24" i="1"/>
  <c r="AE25" i="1"/>
  <c r="AE27" i="1"/>
  <c r="AE28" i="1"/>
  <c r="AE29" i="1"/>
  <c r="AE30" i="1"/>
  <c r="AE32" i="1"/>
  <c r="AE33" i="1"/>
  <c r="AE34" i="1"/>
  <c r="AE35" i="1"/>
  <c r="AE36" i="1"/>
  <c r="AE39" i="1"/>
  <c r="AE40" i="1"/>
  <c r="AE41" i="1"/>
  <c r="AE42" i="1"/>
  <c r="AE44" i="1"/>
  <c r="AE45" i="1"/>
  <c r="AE46" i="1"/>
  <c r="AE50" i="1"/>
  <c r="AE51" i="1"/>
  <c r="AE52" i="1"/>
  <c r="AE53" i="1"/>
  <c r="AE55" i="1"/>
  <c r="AE56" i="1"/>
  <c r="AE57" i="1"/>
  <c r="AE60" i="1"/>
  <c r="AE61" i="1"/>
  <c r="AE66" i="1"/>
  <c r="AE67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5" i="1"/>
  <c r="AE133" i="1"/>
  <c r="AD66" i="1"/>
  <c r="AB66" i="1"/>
  <c r="AA66" i="1"/>
  <c r="Z66" i="1"/>
  <c r="Y66" i="1"/>
  <c r="X66" i="1"/>
  <c r="W66" i="1"/>
  <c r="V66" i="1"/>
  <c r="U66" i="1"/>
  <c r="T66" i="1"/>
  <c r="S66" i="1"/>
  <c r="R66" i="1"/>
  <c r="P66" i="1"/>
  <c r="O66" i="1"/>
  <c r="N66" i="1"/>
  <c r="M66" i="1"/>
  <c r="J66" i="1"/>
  <c r="AD61" i="1"/>
  <c r="AB61" i="1"/>
  <c r="AA61" i="1"/>
  <c r="Z61" i="1"/>
  <c r="Y61" i="1"/>
  <c r="X61" i="1"/>
  <c r="W61" i="1"/>
  <c r="V61" i="1"/>
  <c r="U61" i="1"/>
  <c r="T61" i="1"/>
  <c r="S61" i="1"/>
  <c r="R61" i="1"/>
  <c r="P61" i="1"/>
  <c r="O61" i="1"/>
  <c r="N61" i="1"/>
  <c r="M61" i="1"/>
  <c r="J61" i="1"/>
  <c r="AD60" i="1"/>
  <c r="AB60" i="1"/>
  <c r="AA60" i="1"/>
  <c r="Z60" i="1"/>
  <c r="Y60" i="1"/>
  <c r="X60" i="1"/>
  <c r="W60" i="1"/>
  <c r="V60" i="1"/>
  <c r="U60" i="1"/>
  <c r="T60" i="1"/>
  <c r="S60" i="1"/>
  <c r="R60" i="1"/>
  <c r="P60" i="1"/>
  <c r="O60" i="1"/>
  <c r="N60" i="1"/>
  <c r="M60" i="1"/>
  <c r="J60" i="1"/>
  <c r="K60" i="1" s="1"/>
  <c r="AD55" i="1"/>
  <c r="AB55" i="1"/>
  <c r="AA55" i="1"/>
  <c r="Z55" i="1"/>
  <c r="Y55" i="1"/>
  <c r="X55" i="1"/>
  <c r="W55" i="1"/>
  <c r="V55" i="1"/>
  <c r="U55" i="1"/>
  <c r="T55" i="1"/>
  <c r="S55" i="1"/>
  <c r="R55" i="1"/>
  <c r="P55" i="1"/>
  <c r="O55" i="1"/>
  <c r="N55" i="1"/>
  <c r="M55" i="1"/>
  <c r="J55" i="1"/>
  <c r="AD53" i="1"/>
  <c r="AB53" i="1"/>
  <c r="AA53" i="1"/>
  <c r="Z53" i="1"/>
  <c r="Y53" i="1"/>
  <c r="X53" i="1"/>
  <c r="W53" i="1"/>
  <c r="V53" i="1"/>
  <c r="U53" i="1"/>
  <c r="T53" i="1"/>
  <c r="S53" i="1"/>
  <c r="R53" i="1"/>
  <c r="P53" i="1"/>
  <c r="O53" i="1"/>
  <c r="N53" i="1"/>
  <c r="M53" i="1"/>
  <c r="J53" i="1"/>
  <c r="AD52" i="1"/>
  <c r="AB52" i="1"/>
  <c r="AA52" i="1"/>
  <c r="Z52" i="1"/>
  <c r="Y52" i="1"/>
  <c r="X52" i="1"/>
  <c r="W52" i="1"/>
  <c r="V52" i="1"/>
  <c r="U52" i="1"/>
  <c r="T52" i="1"/>
  <c r="S52" i="1"/>
  <c r="R52" i="1"/>
  <c r="P52" i="1"/>
  <c r="O52" i="1"/>
  <c r="M52" i="1"/>
  <c r="J52" i="1"/>
  <c r="AD51" i="1"/>
  <c r="AB51" i="1"/>
  <c r="AA51" i="1"/>
  <c r="Z51" i="1"/>
  <c r="Y51" i="1"/>
  <c r="X51" i="1"/>
  <c r="W51" i="1"/>
  <c r="V51" i="1"/>
  <c r="U51" i="1"/>
  <c r="T51" i="1"/>
  <c r="S51" i="1"/>
  <c r="R51" i="1"/>
  <c r="P51" i="1"/>
  <c r="O51" i="1"/>
  <c r="N51" i="1"/>
  <c r="M51" i="1"/>
  <c r="J51" i="1"/>
  <c r="AD50" i="1"/>
  <c r="AB50" i="1"/>
  <c r="AA50" i="1"/>
  <c r="Z50" i="1"/>
  <c r="Y50" i="1"/>
  <c r="X50" i="1"/>
  <c r="W50" i="1"/>
  <c r="V50" i="1"/>
  <c r="U50" i="1"/>
  <c r="T50" i="1"/>
  <c r="S50" i="1"/>
  <c r="R50" i="1"/>
  <c r="P50" i="1"/>
  <c r="O50" i="1"/>
  <c r="N50" i="1"/>
  <c r="M50" i="1"/>
  <c r="J50" i="1"/>
  <c r="AD44" i="1"/>
  <c r="AB44" i="1"/>
  <c r="AA44" i="1"/>
  <c r="Z44" i="1"/>
  <c r="Y44" i="1"/>
  <c r="X44" i="1"/>
  <c r="W44" i="1"/>
  <c r="V44" i="1"/>
  <c r="U44" i="1"/>
  <c r="T44" i="1"/>
  <c r="S44" i="1"/>
  <c r="R44" i="1"/>
  <c r="P44" i="1"/>
  <c r="O44" i="1"/>
  <c r="N44" i="1"/>
  <c r="M44" i="1"/>
  <c r="J44" i="1"/>
  <c r="AD42" i="1"/>
  <c r="AB42" i="1"/>
  <c r="AA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J42" i="1"/>
  <c r="AD41" i="1"/>
  <c r="AB41" i="1"/>
  <c r="AA41" i="1"/>
  <c r="Z41" i="1"/>
  <c r="Y41" i="1"/>
  <c r="X41" i="1"/>
  <c r="W41" i="1"/>
  <c r="V41" i="1"/>
  <c r="U41" i="1"/>
  <c r="T41" i="1"/>
  <c r="S41" i="1"/>
  <c r="R41" i="1"/>
  <c r="P41" i="1"/>
  <c r="O41" i="1"/>
  <c r="M41" i="1"/>
  <c r="J41" i="1"/>
  <c r="AD40" i="1"/>
  <c r="AB40" i="1"/>
  <c r="AA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J40" i="1"/>
  <c r="AD36" i="1"/>
  <c r="AB36" i="1"/>
  <c r="AA36" i="1"/>
  <c r="Z36" i="1"/>
  <c r="Y36" i="1"/>
  <c r="X36" i="1"/>
  <c r="W36" i="1"/>
  <c r="V36" i="1"/>
  <c r="U36" i="1"/>
  <c r="T36" i="1"/>
  <c r="S36" i="1"/>
  <c r="R36" i="1"/>
  <c r="P36" i="1"/>
  <c r="O36" i="1"/>
  <c r="M36" i="1"/>
  <c r="J36" i="1"/>
  <c r="AD35" i="1"/>
  <c r="AB35" i="1"/>
  <c r="AA35" i="1"/>
  <c r="Z35" i="1"/>
  <c r="Y35" i="1"/>
  <c r="X35" i="1"/>
  <c r="W35" i="1"/>
  <c r="V35" i="1"/>
  <c r="U35" i="1"/>
  <c r="T35" i="1"/>
  <c r="S35" i="1"/>
  <c r="R35" i="1"/>
  <c r="P35" i="1"/>
  <c r="O35" i="1"/>
  <c r="N35" i="1"/>
  <c r="M35" i="1"/>
  <c r="J35" i="1"/>
  <c r="D19" i="5"/>
  <c r="N11" i="1"/>
  <c r="N13" i="1"/>
  <c r="N14" i="1"/>
  <c r="N15" i="1"/>
  <c r="N16" i="1"/>
  <c r="N22" i="1"/>
  <c r="N23" i="1"/>
  <c r="N25" i="1"/>
  <c r="N27" i="1"/>
  <c r="N28" i="1"/>
  <c r="N30" i="1"/>
  <c r="N32" i="1"/>
  <c r="N33" i="1"/>
  <c r="N34" i="1"/>
  <c r="N39" i="1"/>
  <c r="N45" i="1"/>
  <c r="N46" i="1"/>
  <c r="N56" i="1"/>
  <c r="N57" i="1"/>
  <c r="N67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5" i="1"/>
  <c r="G29" i="6"/>
  <c r="A28" i="6"/>
  <c r="AB11" i="1"/>
  <c r="AB12" i="1"/>
  <c r="AB13" i="1"/>
  <c r="AB14" i="1"/>
  <c r="AB15" i="1"/>
  <c r="AB16" i="1"/>
  <c r="AB22" i="1"/>
  <c r="AB23" i="1"/>
  <c r="AB24" i="1"/>
  <c r="AB25" i="1"/>
  <c r="AB27" i="1"/>
  <c r="AB28" i="1"/>
  <c r="AB29" i="1"/>
  <c r="AB30" i="1"/>
  <c r="AB32" i="1"/>
  <c r="AB33" i="1"/>
  <c r="AB34" i="1"/>
  <c r="AB39" i="1"/>
  <c r="AB45" i="1"/>
  <c r="AB46" i="1"/>
  <c r="AB56" i="1"/>
  <c r="AB57" i="1"/>
  <c r="AB67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5" i="1"/>
  <c r="AB133" i="1"/>
  <c r="Z11" i="1"/>
  <c r="Z12" i="1"/>
  <c r="Z13" i="1"/>
  <c r="Z14" i="1"/>
  <c r="Z15" i="1"/>
  <c r="Z16" i="1"/>
  <c r="Z22" i="1"/>
  <c r="Z23" i="1"/>
  <c r="Z24" i="1"/>
  <c r="Z25" i="1"/>
  <c r="Z27" i="1"/>
  <c r="Z28" i="1"/>
  <c r="Z29" i="1"/>
  <c r="Z30" i="1"/>
  <c r="Z32" i="1"/>
  <c r="Z33" i="1"/>
  <c r="Z34" i="1"/>
  <c r="Z39" i="1"/>
  <c r="Z45" i="1"/>
  <c r="Z46" i="1"/>
  <c r="Z56" i="1"/>
  <c r="Z57" i="1"/>
  <c r="Z67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5" i="1"/>
  <c r="Z133" i="1"/>
  <c r="X133" i="1"/>
  <c r="A26" i="6"/>
  <c r="Y11" i="1"/>
  <c r="Y12" i="1"/>
  <c r="Y13" i="1"/>
  <c r="Y14" i="1"/>
  <c r="Y15" i="1"/>
  <c r="Y16" i="1"/>
  <c r="Y22" i="1"/>
  <c r="Y23" i="1"/>
  <c r="Y24" i="1"/>
  <c r="Y25" i="1"/>
  <c r="Y27" i="1"/>
  <c r="Y28" i="1"/>
  <c r="Y29" i="1"/>
  <c r="Y30" i="1"/>
  <c r="Y32" i="1"/>
  <c r="Y33" i="1"/>
  <c r="Y34" i="1"/>
  <c r="Y39" i="1"/>
  <c r="Y45" i="1"/>
  <c r="Y46" i="1"/>
  <c r="Y56" i="1"/>
  <c r="Y57" i="1"/>
  <c r="Y67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5" i="1"/>
  <c r="Y133" i="1"/>
  <c r="AD11" i="1"/>
  <c r="AD12" i="1"/>
  <c r="AD13" i="1"/>
  <c r="AD14" i="1"/>
  <c r="AD15" i="1"/>
  <c r="AD16" i="1"/>
  <c r="AD22" i="1"/>
  <c r="AD23" i="1"/>
  <c r="AD24" i="1"/>
  <c r="AD25" i="1"/>
  <c r="AD27" i="1"/>
  <c r="AD28" i="1"/>
  <c r="AD29" i="1"/>
  <c r="AD30" i="1"/>
  <c r="AD32" i="1"/>
  <c r="AD33" i="1"/>
  <c r="AD34" i="1"/>
  <c r="AD39" i="1"/>
  <c r="AD45" i="1"/>
  <c r="AD46" i="1"/>
  <c r="AD56" i="1"/>
  <c r="AD57" i="1"/>
  <c r="AD67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5" i="1"/>
  <c r="X11" i="1"/>
  <c r="X12" i="1"/>
  <c r="X13" i="1"/>
  <c r="X14" i="1"/>
  <c r="X15" i="1"/>
  <c r="X16" i="1"/>
  <c r="X22" i="1"/>
  <c r="X23" i="1"/>
  <c r="X24" i="1"/>
  <c r="X25" i="1"/>
  <c r="X27" i="1"/>
  <c r="X28" i="1"/>
  <c r="X29" i="1"/>
  <c r="X30" i="1"/>
  <c r="X32" i="1"/>
  <c r="X33" i="1"/>
  <c r="X34" i="1"/>
  <c r="X39" i="1"/>
  <c r="X45" i="1"/>
  <c r="X46" i="1"/>
  <c r="X56" i="1"/>
  <c r="X57" i="1"/>
  <c r="X67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5" i="1"/>
  <c r="W11" i="1"/>
  <c r="W12" i="1"/>
  <c r="W13" i="1"/>
  <c r="W14" i="1"/>
  <c r="W15" i="1"/>
  <c r="W16" i="1"/>
  <c r="W22" i="1"/>
  <c r="W23" i="1"/>
  <c r="W24" i="1"/>
  <c r="W25" i="1"/>
  <c r="W27" i="1"/>
  <c r="W28" i="1"/>
  <c r="W29" i="1"/>
  <c r="W30" i="1"/>
  <c r="W32" i="1"/>
  <c r="W33" i="1"/>
  <c r="W34" i="1"/>
  <c r="W39" i="1"/>
  <c r="W45" i="1"/>
  <c r="W46" i="1"/>
  <c r="W56" i="1"/>
  <c r="W57" i="1"/>
  <c r="W67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5" i="1"/>
  <c r="V11" i="1"/>
  <c r="V12" i="1"/>
  <c r="V13" i="1"/>
  <c r="V14" i="1"/>
  <c r="V15" i="1"/>
  <c r="V16" i="1"/>
  <c r="V22" i="1"/>
  <c r="V23" i="1"/>
  <c r="V24" i="1"/>
  <c r="V25" i="1"/>
  <c r="V27" i="1"/>
  <c r="V28" i="1"/>
  <c r="V29" i="1"/>
  <c r="V30" i="1"/>
  <c r="V32" i="1"/>
  <c r="V33" i="1"/>
  <c r="V34" i="1"/>
  <c r="V39" i="1"/>
  <c r="V45" i="1"/>
  <c r="V46" i="1"/>
  <c r="V56" i="1"/>
  <c r="V57" i="1"/>
  <c r="V67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5" i="1"/>
  <c r="U11" i="1"/>
  <c r="U12" i="1"/>
  <c r="U13" i="1"/>
  <c r="U14" i="1"/>
  <c r="U15" i="1"/>
  <c r="U16" i="1"/>
  <c r="U22" i="1"/>
  <c r="U23" i="1"/>
  <c r="U24" i="1"/>
  <c r="U25" i="1"/>
  <c r="U27" i="1"/>
  <c r="U28" i="1"/>
  <c r="U29" i="1"/>
  <c r="U30" i="1"/>
  <c r="U32" i="1"/>
  <c r="U33" i="1"/>
  <c r="U34" i="1"/>
  <c r="U39" i="1"/>
  <c r="U45" i="1"/>
  <c r="U46" i="1"/>
  <c r="U56" i="1"/>
  <c r="U57" i="1"/>
  <c r="U67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5" i="1"/>
  <c r="T11" i="1"/>
  <c r="T12" i="1"/>
  <c r="T13" i="1"/>
  <c r="T14" i="1"/>
  <c r="T15" i="1"/>
  <c r="T16" i="1"/>
  <c r="T22" i="1"/>
  <c r="T23" i="1"/>
  <c r="T24" i="1"/>
  <c r="T25" i="1"/>
  <c r="T27" i="1"/>
  <c r="T28" i="1"/>
  <c r="T29" i="1"/>
  <c r="T30" i="1"/>
  <c r="T32" i="1"/>
  <c r="T33" i="1"/>
  <c r="T34" i="1"/>
  <c r="T39" i="1"/>
  <c r="T45" i="1"/>
  <c r="T46" i="1"/>
  <c r="T56" i="1"/>
  <c r="T57" i="1"/>
  <c r="T67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5" i="1"/>
  <c r="S11" i="1"/>
  <c r="S12" i="1"/>
  <c r="S13" i="1"/>
  <c r="S14" i="1"/>
  <c r="S15" i="1"/>
  <c r="S16" i="1"/>
  <c r="S22" i="1"/>
  <c r="S23" i="1"/>
  <c r="S24" i="1"/>
  <c r="S25" i="1"/>
  <c r="S27" i="1"/>
  <c r="S28" i="1"/>
  <c r="S29" i="1"/>
  <c r="S30" i="1"/>
  <c r="S32" i="1"/>
  <c r="S33" i="1"/>
  <c r="S34" i="1"/>
  <c r="S39" i="1"/>
  <c r="S45" i="1"/>
  <c r="S46" i="1"/>
  <c r="S56" i="1"/>
  <c r="S57" i="1"/>
  <c r="S67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5" i="1"/>
  <c r="R11" i="1"/>
  <c r="R12" i="1"/>
  <c r="R13" i="1"/>
  <c r="R14" i="1"/>
  <c r="R15" i="1"/>
  <c r="R16" i="1"/>
  <c r="R22" i="1"/>
  <c r="R23" i="1"/>
  <c r="R24" i="1"/>
  <c r="R25" i="1"/>
  <c r="R27" i="1"/>
  <c r="R28" i="1"/>
  <c r="R29" i="1"/>
  <c r="R30" i="1"/>
  <c r="R32" i="1"/>
  <c r="R33" i="1"/>
  <c r="R34" i="1"/>
  <c r="R39" i="1"/>
  <c r="R45" i="1"/>
  <c r="R46" i="1"/>
  <c r="R56" i="1"/>
  <c r="R57" i="1"/>
  <c r="R67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5" i="1"/>
  <c r="P11" i="1"/>
  <c r="P12" i="1"/>
  <c r="P13" i="1"/>
  <c r="P14" i="1"/>
  <c r="P15" i="1"/>
  <c r="P16" i="1"/>
  <c r="P22" i="1"/>
  <c r="P23" i="1"/>
  <c r="P24" i="1"/>
  <c r="P25" i="1"/>
  <c r="P27" i="1"/>
  <c r="P28" i="1"/>
  <c r="P29" i="1"/>
  <c r="P30" i="1"/>
  <c r="P32" i="1"/>
  <c r="P33" i="1"/>
  <c r="P34" i="1"/>
  <c r="P39" i="1"/>
  <c r="P45" i="1"/>
  <c r="P46" i="1"/>
  <c r="P56" i="1"/>
  <c r="P57" i="1"/>
  <c r="P67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5" i="1"/>
  <c r="AA11" i="1"/>
  <c r="AA12" i="1"/>
  <c r="AA13" i="1"/>
  <c r="AA14" i="1"/>
  <c r="AA15" i="1"/>
  <c r="AA16" i="1"/>
  <c r="AA22" i="1"/>
  <c r="AA23" i="1"/>
  <c r="AA24" i="1"/>
  <c r="AA25" i="1"/>
  <c r="AA27" i="1"/>
  <c r="AA28" i="1"/>
  <c r="AA29" i="1"/>
  <c r="AA30" i="1"/>
  <c r="AA32" i="1"/>
  <c r="AA33" i="1"/>
  <c r="AA34" i="1"/>
  <c r="AA39" i="1"/>
  <c r="AA45" i="1"/>
  <c r="AA46" i="1"/>
  <c r="AA56" i="1"/>
  <c r="AA57" i="1"/>
  <c r="AA67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5" i="1"/>
  <c r="AA133" i="1"/>
  <c r="K43" i="1" l="1"/>
  <c r="K53" i="1"/>
  <c r="K37" i="1"/>
  <c r="AF44" i="1"/>
  <c r="AF60" i="1"/>
  <c r="AF81" i="1"/>
  <c r="AF98" i="1"/>
  <c r="AF61" i="1"/>
  <c r="AF50" i="1"/>
  <c r="AF51" i="1"/>
  <c r="AF82" i="1"/>
  <c r="AF40" i="1"/>
  <c r="AF53" i="1"/>
  <c r="AF42" i="1"/>
  <c r="AF55" i="1"/>
  <c r="AF66" i="1"/>
  <c r="AF35" i="1"/>
  <c r="AE132" i="1"/>
  <c r="N52" i="1"/>
  <c r="AF52" i="1" s="1"/>
  <c r="N41" i="1"/>
  <c r="AF41" i="1" s="1"/>
  <c r="N36" i="1"/>
  <c r="AF36" i="1" s="1"/>
  <c r="X132" i="1"/>
  <c r="C25" i="6" s="1"/>
  <c r="AB132" i="1"/>
  <c r="Z132" i="1"/>
  <c r="Y132" i="1"/>
  <c r="AA132" i="1"/>
  <c r="AE138" i="1" l="1"/>
  <c r="C31" i="6"/>
  <c r="G31" i="6" s="1"/>
  <c r="X138" i="1"/>
  <c r="AB138" i="1"/>
  <c r="C28" i="6"/>
  <c r="G28" i="6" s="1"/>
  <c r="Z138" i="1"/>
  <c r="Y138" i="1"/>
  <c r="C26" i="6"/>
  <c r="G26" i="6" s="1"/>
  <c r="AA138" i="1"/>
  <c r="C24" i="6" l="1"/>
  <c r="A27" i="6"/>
  <c r="A25" i="6"/>
  <c r="A24" i="6"/>
  <c r="A23" i="6"/>
  <c r="O33" i="1"/>
  <c r="M33" i="1"/>
  <c r="J33" i="1"/>
  <c r="W133" i="1"/>
  <c r="O24" i="1"/>
  <c r="M24" i="1"/>
  <c r="J24" i="1"/>
  <c r="N24" i="1" s="1"/>
  <c r="AF33" i="1" l="1"/>
  <c r="W132" i="1"/>
  <c r="W138" i="1" s="1"/>
  <c r="AF24" i="1"/>
  <c r="O23" i="1"/>
  <c r="M23" i="1"/>
  <c r="J23" i="1"/>
  <c r="O15" i="1"/>
  <c r="M15" i="1"/>
  <c r="J15" i="1"/>
  <c r="AF23" i="1" l="1"/>
  <c r="AF15" i="1"/>
  <c r="O5" i="1"/>
  <c r="M5" i="1"/>
  <c r="J5" i="1"/>
  <c r="O120" i="1"/>
  <c r="O121" i="1"/>
  <c r="O122" i="1"/>
  <c r="O123" i="1"/>
  <c r="O124" i="1"/>
  <c r="O125" i="1"/>
  <c r="O126" i="1"/>
  <c r="O127" i="1"/>
  <c r="O128" i="1"/>
  <c r="O129" i="1"/>
  <c r="M121" i="1"/>
  <c r="M122" i="1"/>
  <c r="M123" i="1"/>
  <c r="M124" i="1"/>
  <c r="M125" i="1"/>
  <c r="M126" i="1"/>
  <c r="M127" i="1"/>
  <c r="M128" i="1"/>
  <c r="M129" i="1"/>
  <c r="J121" i="1"/>
  <c r="J122" i="1"/>
  <c r="J123" i="1"/>
  <c r="J124" i="1"/>
  <c r="J125" i="1"/>
  <c r="J126" i="1"/>
  <c r="J127" i="1"/>
  <c r="J128" i="1"/>
  <c r="J120" i="1"/>
  <c r="M120" i="1"/>
  <c r="AF128" i="1" l="1"/>
  <c r="AF129" i="1"/>
  <c r="AF124" i="1"/>
  <c r="AF123" i="1"/>
  <c r="AF125" i="1"/>
  <c r="AF126" i="1"/>
  <c r="AF127" i="1"/>
  <c r="AF122" i="1"/>
  <c r="AF120" i="1"/>
  <c r="AF121" i="1"/>
  <c r="AF5" i="1"/>
  <c r="D22" i="5"/>
  <c r="M108" i="1"/>
  <c r="O108" i="1"/>
  <c r="M109" i="1"/>
  <c r="O109" i="1"/>
  <c r="M110" i="1"/>
  <c r="O110" i="1"/>
  <c r="O111" i="1"/>
  <c r="M112" i="1"/>
  <c r="O112" i="1"/>
  <c r="M113" i="1"/>
  <c r="O113" i="1"/>
  <c r="M114" i="1"/>
  <c r="O114" i="1"/>
  <c r="J111" i="1"/>
  <c r="M111" i="1" l="1"/>
  <c r="AF111" i="1" s="1"/>
  <c r="J108" i="1"/>
  <c r="AF108" i="1" s="1"/>
  <c r="J109" i="1"/>
  <c r="AF109" i="1" s="1"/>
  <c r="J110" i="1"/>
  <c r="AF110" i="1" s="1"/>
  <c r="O107" i="1"/>
  <c r="M107" i="1"/>
  <c r="J107" i="1"/>
  <c r="J112" i="1"/>
  <c r="AF112" i="1" s="1"/>
  <c r="O106" i="1"/>
  <c r="M106" i="1"/>
  <c r="J106" i="1"/>
  <c r="O105" i="1"/>
  <c r="M105" i="1"/>
  <c r="J105" i="1"/>
  <c r="M11" i="1"/>
  <c r="M12" i="1"/>
  <c r="M13" i="1"/>
  <c r="M14" i="1"/>
  <c r="M16" i="1"/>
  <c r="M22" i="1"/>
  <c r="M25" i="1"/>
  <c r="M27" i="1"/>
  <c r="M28" i="1"/>
  <c r="M29" i="1"/>
  <c r="M30" i="1"/>
  <c r="M32" i="1"/>
  <c r="M34" i="1"/>
  <c r="M39" i="1"/>
  <c r="M45" i="1"/>
  <c r="M46" i="1"/>
  <c r="M56" i="1"/>
  <c r="M57" i="1"/>
  <c r="M67" i="1"/>
  <c r="M83" i="1"/>
  <c r="M85" i="1"/>
  <c r="M86" i="1"/>
  <c r="M87" i="1"/>
  <c r="M88" i="1"/>
  <c r="M90" i="1"/>
  <c r="M91" i="1"/>
  <c r="M92" i="1"/>
  <c r="M94" i="1"/>
  <c r="M95" i="1"/>
  <c r="M96" i="1"/>
  <c r="M97" i="1"/>
  <c r="M99" i="1"/>
  <c r="M100" i="1"/>
  <c r="M102" i="1"/>
  <c r="M103" i="1"/>
  <c r="M104" i="1"/>
  <c r="M115" i="1"/>
  <c r="M116" i="1"/>
  <c r="M117" i="1"/>
  <c r="M118" i="1"/>
  <c r="M119" i="1"/>
  <c r="J89" i="1"/>
  <c r="J101" i="1"/>
  <c r="M93" i="1"/>
  <c r="J90" i="1"/>
  <c r="J91" i="1"/>
  <c r="J92" i="1"/>
  <c r="J93" i="1"/>
  <c r="J94" i="1"/>
  <c r="J95" i="1"/>
  <c r="J96" i="1"/>
  <c r="J97" i="1"/>
  <c r="J99" i="1"/>
  <c r="J100" i="1"/>
  <c r="J102" i="1"/>
  <c r="J103" i="1"/>
  <c r="J104" i="1"/>
  <c r="J113" i="1"/>
  <c r="AF113" i="1" s="1"/>
  <c r="J114" i="1"/>
  <c r="AF114" i="1" s="1"/>
  <c r="J115" i="1"/>
  <c r="J116" i="1"/>
  <c r="J117" i="1"/>
  <c r="J118" i="1"/>
  <c r="J88" i="1"/>
  <c r="O88" i="1"/>
  <c r="O89" i="1"/>
  <c r="O90" i="1"/>
  <c r="O91" i="1"/>
  <c r="O92" i="1"/>
  <c r="O93" i="1"/>
  <c r="O94" i="1"/>
  <c r="O95" i="1"/>
  <c r="O96" i="1"/>
  <c r="O97" i="1"/>
  <c r="O99" i="1"/>
  <c r="O100" i="1"/>
  <c r="O101" i="1"/>
  <c r="O102" i="1"/>
  <c r="O103" i="1"/>
  <c r="O104" i="1"/>
  <c r="O115" i="1"/>
  <c r="O116" i="1"/>
  <c r="O117" i="1"/>
  <c r="O118" i="1"/>
  <c r="AF106" i="1" l="1"/>
  <c r="AF90" i="1"/>
  <c r="AF105" i="1"/>
  <c r="AF99" i="1"/>
  <c r="AF97" i="1"/>
  <c r="AF107" i="1"/>
  <c r="AF116" i="1"/>
  <c r="AF96" i="1"/>
  <c r="AF95" i="1"/>
  <c r="AF104" i="1"/>
  <c r="AF94" i="1"/>
  <c r="AF88" i="1"/>
  <c r="AF103" i="1"/>
  <c r="AF93" i="1"/>
  <c r="AF92" i="1"/>
  <c r="AF115" i="1"/>
  <c r="AF118" i="1"/>
  <c r="AF102" i="1"/>
  <c r="AF117" i="1"/>
  <c r="AF100" i="1"/>
  <c r="AF91" i="1"/>
  <c r="M89" i="1"/>
  <c r="AF89" i="1" s="1"/>
  <c r="M101" i="1"/>
  <c r="AF101" i="1" s="1"/>
  <c r="M84" i="1" l="1"/>
  <c r="I132" i="1" l="1"/>
  <c r="O57" i="1"/>
  <c r="J57" i="1"/>
  <c r="O56" i="1"/>
  <c r="J56" i="1"/>
  <c r="AF56" i="1" l="1"/>
  <c r="AF57" i="1"/>
  <c r="O46" i="1"/>
  <c r="J46" i="1"/>
  <c r="O45" i="1"/>
  <c r="J45" i="1"/>
  <c r="AF45" i="1" s="1"/>
  <c r="AF46" i="1" l="1"/>
  <c r="H132" i="1"/>
  <c r="E33" i="6" l="1"/>
  <c r="C11" i="8" l="1"/>
  <c r="B11" i="8"/>
  <c r="C7" i="8"/>
  <c r="D7" i="8"/>
  <c r="E7" i="8"/>
  <c r="F7" i="8"/>
  <c r="G7" i="8"/>
  <c r="H7" i="8"/>
  <c r="I7" i="8"/>
  <c r="J7" i="8"/>
  <c r="K7" i="8"/>
  <c r="L7" i="8"/>
  <c r="M7" i="8"/>
  <c r="J13" i="1" l="1"/>
  <c r="J11" i="1"/>
  <c r="J12" i="1"/>
  <c r="J14" i="1"/>
  <c r="J16" i="1"/>
  <c r="J22" i="1"/>
  <c r="J25" i="1"/>
  <c r="K26" i="1" s="1"/>
  <c r="J27" i="1"/>
  <c r="J28" i="1"/>
  <c r="J29" i="1"/>
  <c r="N29" i="1" s="1"/>
  <c r="J30" i="1"/>
  <c r="J32" i="1"/>
  <c r="J34" i="1"/>
  <c r="J39" i="1"/>
  <c r="J67" i="1"/>
  <c r="J83" i="1"/>
  <c r="J84" i="1"/>
  <c r="J85" i="1"/>
  <c r="J86" i="1"/>
  <c r="J87" i="1"/>
  <c r="J119" i="1"/>
  <c r="B7" i="8"/>
  <c r="K31" i="1" l="1"/>
  <c r="K13" i="1"/>
  <c r="N12" i="1"/>
  <c r="N132" i="1" s="1"/>
  <c r="J132" i="1"/>
  <c r="C17" i="6" l="1"/>
  <c r="G17" i="6" s="1"/>
  <c r="N138" i="1"/>
  <c r="L132" i="1"/>
  <c r="N11" i="8"/>
  <c r="C9" i="8" l="1"/>
  <c r="D9" i="8"/>
  <c r="E9" i="8"/>
  <c r="F9" i="8"/>
  <c r="G9" i="8"/>
  <c r="H9" i="8"/>
  <c r="I9" i="8"/>
  <c r="J9" i="8"/>
  <c r="K9" i="8"/>
  <c r="L9" i="8"/>
  <c r="M9" i="8"/>
  <c r="C8" i="8"/>
  <c r="C10" i="8" s="1"/>
  <c r="D8" i="8"/>
  <c r="D10" i="8" s="1"/>
  <c r="E8" i="8"/>
  <c r="F8" i="8"/>
  <c r="F10" i="8" s="1"/>
  <c r="G8" i="8"/>
  <c r="G10" i="8" s="1"/>
  <c r="H8" i="8"/>
  <c r="H10" i="8" s="1"/>
  <c r="I8" i="8"/>
  <c r="I10" i="8" s="1"/>
  <c r="J8" i="8"/>
  <c r="J10" i="8" s="1"/>
  <c r="K8" i="8"/>
  <c r="K10" i="8" s="1"/>
  <c r="L8" i="8"/>
  <c r="L10" i="8" s="1"/>
  <c r="M8" i="8"/>
  <c r="M10" i="8" s="1"/>
  <c r="B8" i="8"/>
  <c r="B10" i="8" s="1"/>
  <c r="B9" i="8"/>
  <c r="N9" i="8" s="1"/>
  <c r="N5" i="8"/>
  <c r="N6" i="8"/>
  <c r="N3" i="8"/>
  <c r="N8" i="8" l="1"/>
  <c r="E10" i="8"/>
  <c r="N10" i="8" s="1"/>
  <c r="N7" i="8"/>
  <c r="N4" i="8"/>
  <c r="V132" i="1" l="1"/>
  <c r="C23" i="6" s="1"/>
  <c r="G23" i="6" s="1"/>
  <c r="U132" i="1"/>
  <c r="T132" i="1"/>
  <c r="S132" i="1"/>
  <c r="P132" i="1"/>
  <c r="O11" i="1"/>
  <c r="O12" i="1"/>
  <c r="O13" i="1"/>
  <c r="O14" i="1"/>
  <c r="O16" i="1"/>
  <c r="O22" i="1"/>
  <c r="O25" i="1"/>
  <c r="O27" i="1"/>
  <c r="O28" i="1"/>
  <c r="O29" i="1"/>
  <c r="O30" i="1"/>
  <c r="O32" i="1"/>
  <c r="O34" i="1"/>
  <c r="AF34" i="1" s="1"/>
  <c r="O39" i="1"/>
  <c r="AF39" i="1" s="1"/>
  <c r="O67" i="1"/>
  <c r="AF67" i="1" s="1"/>
  <c r="O83" i="1"/>
  <c r="AF83" i="1" s="1"/>
  <c r="O84" i="1"/>
  <c r="AF84" i="1" s="1"/>
  <c r="O85" i="1"/>
  <c r="AF85" i="1" s="1"/>
  <c r="O86" i="1"/>
  <c r="AF86" i="1" s="1"/>
  <c r="O87" i="1"/>
  <c r="AF87" i="1" s="1"/>
  <c r="O119" i="1"/>
  <c r="AF119" i="1" s="1"/>
  <c r="M132" i="1"/>
  <c r="R132" i="1" l="1"/>
  <c r="O132" i="1"/>
  <c r="AD132" i="1"/>
  <c r="C27" i="6" s="1"/>
  <c r="G27" i="6" s="1"/>
  <c r="B10" i="7"/>
  <c r="C4" i="7" s="1"/>
  <c r="S133" i="1"/>
  <c r="A20" i="6" s="1"/>
  <c r="F14" i="2"/>
  <c r="C6" i="6" s="1"/>
  <c r="G14" i="2"/>
  <c r="G18" i="2" s="1"/>
  <c r="H14" i="2"/>
  <c r="C8" i="6" s="1"/>
  <c r="V133" i="1"/>
  <c r="G24" i="6"/>
  <c r="T133" i="1"/>
  <c r="A21" i="6" s="1"/>
  <c r="U133" i="1"/>
  <c r="A22" i="6" s="1"/>
  <c r="C22" i="6"/>
  <c r="G22" i="6" s="1"/>
  <c r="C21" i="6"/>
  <c r="G21" i="6" s="1"/>
  <c r="AF30" i="1"/>
  <c r="AF29" i="1"/>
  <c r="AF27" i="1"/>
  <c r="AF25" i="1"/>
  <c r="AF22" i="1"/>
  <c r="AF16" i="1"/>
  <c r="AF14" i="1"/>
  <c r="AF12" i="1"/>
  <c r="AF11" i="1"/>
  <c r="AD133" i="1"/>
  <c r="S138" i="1"/>
  <c r="R133" i="1"/>
  <c r="A19" i="6" s="1"/>
  <c r="P133" i="1"/>
  <c r="A18" i="6" s="1"/>
  <c r="M133" i="1"/>
  <c r="A16" i="6" s="1"/>
  <c r="I14" i="2"/>
  <c r="I18" i="2" s="1"/>
  <c r="E14" i="2"/>
  <c r="C5" i="6" s="1"/>
  <c r="E11" i="6" l="1"/>
  <c r="E42" i="6" s="1"/>
  <c r="E44" i="6" s="1"/>
  <c r="H18" i="2"/>
  <c r="C7" i="6"/>
  <c r="G7" i="6" s="1"/>
  <c r="F18" i="2"/>
  <c r="C9" i="6"/>
  <c r="E16" i="2"/>
  <c r="C16" i="2" s="1"/>
  <c r="O138" i="1"/>
  <c r="C35" i="6"/>
  <c r="V138" i="1"/>
  <c r="U138" i="1"/>
  <c r="T138" i="1"/>
  <c r="C20" i="6"/>
  <c r="G20" i="6" s="1"/>
  <c r="AF28" i="1"/>
  <c r="AF13" i="1"/>
  <c r="AF32" i="1"/>
  <c r="C16" i="6"/>
  <c r="G16" i="6" s="1"/>
  <c r="AF132" i="1" l="1"/>
  <c r="G5" i="6"/>
  <c r="G11" i="6" s="1"/>
  <c r="C18" i="2"/>
  <c r="C6" i="7" s="1"/>
  <c r="C11" i="6"/>
  <c r="C5" i="7"/>
  <c r="AD138" i="1"/>
  <c r="G25" i="6"/>
  <c r="R138" i="1"/>
  <c r="C19" i="6"/>
  <c r="G19" i="6" s="1"/>
  <c r="P138" i="1"/>
  <c r="C18" i="6"/>
  <c r="G18" i="6" s="1"/>
  <c r="M137" i="1"/>
  <c r="L137" i="1" s="1"/>
  <c r="L138" i="1" l="1"/>
  <c r="C9" i="7" s="1"/>
  <c r="G33" i="6"/>
  <c r="C20" i="2"/>
  <c r="C33" i="6"/>
  <c r="C7" i="7"/>
  <c r="C11" i="7"/>
  <c r="C37" i="6" l="1"/>
  <c r="C42" i="6" s="1"/>
  <c r="C44" i="6" s="1"/>
  <c r="C10" i="7"/>
  <c r="L140" i="1"/>
  <c r="C14" i="2"/>
  <c r="C28" i="5" l="1"/>
  <c r="M141" i="1"/>
  <c r="J133" i="1"/>
  <c r="C27" i="5"/>
  <c r="J14" i="2"/>
  <c r="F160" i="1"/>
  <c r="D31" i="5" l="1"/>
  <c r="F31" i="5" s="1"/>
</calcChain>
</file>

<file path=xl/sharedStrings.xml><?xml version="1.0" encoding="utf-8"?>
<sst xmlns="http://schemas.openxmlformats.org/spreadsheetml/2006/main" count="538" uniqueCount="267">
  <si>
    <t xml:space="preserve">Date of </t>
  </si>
  <si>
    <t>Payment</t>
  </si>
  <si>
    <t>Cheque</t>
  </si>
  <si>
    <t>No.</t>
  </si>
  <si>
    <t>Amount</t>
  </si>
  <si>
    <t>VAT</t>
  </si>
  <si>
    <t>Receipts</t>
  </si>
  <si>
    <t>Date</t>
  </si>
  <si>
    <t>Receipt</t>
  </si>
  <si>
    <t>Net</t>
  </si>
  <si>
    <t>Gross</t>
  </si>
  <si>
    <t>Company</t>
  </si>
  <si>
    <t>Category</t>
  </si>
  <si>
    <t>EALC</t>
  </si>
  <si>
    <t>Service</t>
  </si>
  <si>
    <t>HMRC</t>
  </si>
  <si>
    <t>recon</t>
  </si>
  <si>
    <t>Cashbook balance bfwd</t>
  </si>
  <si>
    <t>Add receipts</t>
  </si>
  <si>
    <t>Less payments</t>
  </si>
  <si>
    <t>Cashbook balance cfwd</t>
  </si>
  <si>
    <t>Precepts/Levies</t>
  </si>
  <si>
    <t>Other</t>
  </si>
  <si>
    <t>Box 4</t>
  </si>
  <si>
    <t>Wages, Tax &amp; NI</t>
  </si>
  <si>
    <t>Box 6</t>
  </si>
  <si>
    <t>BOX 4</t>
  </si>
  <si>
    <t>BOX 6</t>
  </si>
  <si>
    <t>Training</t>
  </si>
  <si>
    <t>INCOME</t>
  </si>
  <si>
    <t>Precept</t>
  </si>
  <si>
    <t>Grants</t>
  </si>
  <si>
    <t>Interest</t>
  </si>
  <si>
    <t>Box 2</t>
  </si>
  <si>
    <t>Box 3</t>
  </si>
  <si>
    <t>VAT Reclaim</t>
  </si>
  <si>
    <t>Total Income</t>
  </si>
  <si>
    <t>EXPENDITURE</t>
  </si>
  <si>
    <t>Total Expenditure</t>
  </si>
  <si>
    <t>Net Surplus/Deficit</t>
  </si>
  <si>
    <t>Reserves bfwd</t>
  </si>
  <si>
    <t>Reserves cfwd</t>
  </si>
  <si>
    <t>Year Ending</t>
  </si>
  <si>
    <t>Box 1 - Balance bfwd</t>
  </si>
  <si>
    <t>Box 2 - Precept</t>
  </si>
  <si>
    <t>Box 3 - Other receipts</t>
  </si>
  <si>
    <t>Box 4 - Staff costs</t>
  </si>
  <si>
    <t>Box 5 - Loan interest/capital repayments</t>
  </si>
  <si>
    <t>Box 6  - All other payments</t>
  </si>
  <si>
    <t>Box 7 - Balances cfwd</t>
  </si>
  <si>
    <t>Box 8 - Total value of cash and short term investments</t>
  </si>
  <si>
    <t>Box 9 - Total value of fixed assets</t>
  </si>
  <si>
    <t>Box 10 - Total Borrowings</t>
  </si>
  <si>
    <t>PENSION</t>
  </si>
  <si>
    <t>Balance as per bank statement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</si>
  <si>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</si>
  <si>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</si>
  <si>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</si>
  <si>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</si>
  <si>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</si>
  <si>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</si>
  <si>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</si>
  <si>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</si>
  <si>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</si>
  <si>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</si>
  <si>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</si>
  <si>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</si>
  <si>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GROSS PAY</t>
  </si>
  <si>
    <t>TAX</t>
  </si>
  <si>
    <t>NI</t>
  </si>
  <si>
    <t>NET PAY</t>
  </si>
  <si>
    <t>TOTAL</t>
  </si>
  <si>
    <t>HOURS</t>
  </si>
  <si>
    <t>WTE</t>
  </si>
  <si>
    <t>WTEPAY</t>
  </si>
  <si>
    <t>EMPER PENS</t>
  </si>
  <si>
    <t>invoice number</t>
  </si>
  <si>
    <t>vat number</t>
  </si>
  <si>
    <t>31.03.21</t>
  </si>
  <si>
    <t>CHEQUE TOTAL</t>
  </si>
  <si>
    <t>Variance</t>
  </si>
  <si>
    <t>Explanation</t>
  </si>
  <si>
    <t>Pension</t>
  </si>
  <si>
    <t>Total Bank Balance</t>
  </si>
  <si>
    <t>Office subs/tel/bb</t>
  </si>
  <si>
    <t>Equipment</t>
  </si>
  <si>
    <t>Publicity</t>
  </si>
  <si>
    <t>Affiliation</t>
  </si>
  <si>
    <t>Insurance</t>
  </si>
  <si>
    <t>Sec 137</t>
  </si>
  <si>
    <t>Audit</t>
  </si>
  <si>
    <t>Estate Maintenance</t>
  </si>
  <si>
    <t>Office subs/Tel&amp;BB</t>
  </si>
  <si>
    <t>Election costs</t>
  </si>
  <si>
    <t>Circular walk</t>
  </si>
  <si>
    <t>Chairmans exp</t>
  </si>
  <si>
    <t>Stationery, Postage &amp; Administration</t>
  </si>
  <si>
    <t>Memorial, posts &amp; signs</t>
  </si>
  <si>
    <t>Projects</t>
  </si>
  <si>
    <t>NALC/EALC AFFILIATION</t>
  </si>
  <si>
    <t>AFFILIATION</t>
  </si>
  <si>
    <t>S ROBINSON</t>
  </si>
  <si>
    <t>WAGES, TAX AND NI</t>
  </si>
  <si>
    <t>SUBSISTENCE</t>
  </si>
  <si>
    <t>TAX &amp; NI</t>
  </si>
  <si>
    <t>ESTATE</t>
  </si>
  <si>
    <t>INSURANCE</t>
  </si>
  <si>
    <t>JUNE WAGES</t>
  </si>
  <si>
    <t>MICROSOFT</t>
  </si>
  <si>
    <t>639 2373 22</t>
  </si>
  <si>
    <t>STATIONERY</t>
  </si>
  <si>
    <t>JULY WAGES</t>
  </si>
  <si>
    <t>JUNE MICROSOFT</t>
  </si>
  <si>
    <t>HEELIS &amp; LODGE</t>
  </si>
  <si>
    <t>AUDIT</t>
  </si>
  <si>
    <t>AUG WAGES</t>
  </si>
  <si>
    <t>SEPT WAGES</t>
  </si>
  <si>
    <t>OCT WAGES</t>
  </si>
  <si>
    <t>ABLC</t>
  </si>
  <si>
    <t>ABLC SUBSCRIPTION</t>
  </si>
  <si>
    <t>POPPY APPEAL</t>
  </si>
  <si>
    <t>WREATH</t>
  </si>
  <si>
    <t>S137</t>
  </si>
  <si>
    <t>NOV WAGES</t>
  </si>
  <si>
    <t>REFRESHMENTS REMEMBRANCE</t>
  </si>
  <si>
    <t>UNITY</t>
  </si>
  <si>
    <t>Banking</t>
  </si>
  <si>
    <t>BANK</t>
  </si>
  <si>
    <t>JAN WAGES</t>
  </si>
  <si>
    <t>JAN MICROSOFT</t>
  </si>
  <si>
    <t>AMAZON</t>
  </si>
  <si>
    <t>7272 558 21</t>
  </si>
  <si>
    <t>LAPTOP</t>
  </si>
  <si>
    <t>TESCO</t>
  </si>
  <si>
    <t>2204 302 31</t>
  </si>
  <si>
    <t>BISCUITS DEFIB TRAINING</t>
  </si>
  <si>
    <t>Defibrillator</t>
  </si>
  <si>
    <t>EO100IO9SZ</t>
  </si>
  <si>
    <t>MARCH MICROSOFT</t>
  </si>
  <si>
    <t>CLERKS AND COUNCILS DIRECT</t>
  </si>
  <si>
    <t>689 4447 71</t>
  </si>
  <si>
    <t>JUBILEE MUGS</t>
  </si>
  <si>
    <t>APRIL wages</t>
  </si>
  <si>
    <t>May wages</t>
  </si>
  <si>
    <t>april MICROSOFT</t>
  </si>
  <si>
    <t>EO100TDM1T</t>
  </si>
  <si>
    <t>precept</t>
  </si>
  <si>
    <t>may MICROSOFT</t>
  </si>
  <si>
    <t>EO100IQV0F</t>
  </si>
  <si>
    <t>JEWSON</t>
  </si>
  <si>
    <t>0470/00283983</t>
  </si>
  <si>
    <t>394 1212 63</t>
  </si>
  <si>
    <t>BUILDBASE</t>
  </si>
  <si>
    <t>BRE041832CI</t>
  </si>
  <si>
    <t>713 6074 54</t>
  </si>
  <si>
    <t>EO100J4SFK</t>
  </si>
  <si>
    <t>BANK CHARGES</t>
  </si>
  <si>
    <t>july MICROSOFT</t>
  </si>
  <si>
    <t>EO100JI2WM</t>
  </si>
  <si>
    <t>EO100JVQ5Q</t>
  </si>
  <si>
    <t>EO100K9J3A</t>
  </si>
  <si>
    <t>DAVID OGILVIE ENGINEERING</t>
  </si>
  <si>
    <t>498 7299 60</t>
  </si>
  <si>
    <t>MEMORIAL BENCH</t>
  </si>
  <si>
    <t>E0100KNFTO</t>
  </si>
  <si>
    <t>PROJECTS</t>
  </si>
  <si>
    <t>Bank Charges</t>
  </si>
  <si>
    <t>X2 CONNECT</t>
  </si>
  <si>
    <t>895 2968 54</t>
  </si>
  <si>
    <t>PHONEBOX PARTS</t>
  </si>
  <si>
    <t>EO100L1D80</t>
  </si>
  <si>
    <t>EO100LF9VA</t>
  </si>
  <si>
    <t>RECEIPT</t>
  </si>
  <si>
    <t>MEDISAVE</t>
  </si>
  <si>
    <t>760 4603 46</t>
  </si>
  <si>
    <t>DEFIBRILLATOR PADS</t>
  </si>
  <si>
    <t>Invoice date</t>
  </si>
  <si>
    <t>Invoice number</t>
  </si>
  <si>
    <t>VAT registration</t>
  </si>
  <si>
    <t>VAT amount</t>
  </si>
  <si>
    <t>addressee</t>
  </si>
  <si>
    <t>description of goods</t>
  </si>
  <si>
    <t>Little burstead parish council</t>
  </si>
  <si>
    <t>building materials</t>
  </si>
  <si>
    <t>software</t>
  </si>
  <si>
    <t>GB2GEAAZZAEUI</t>
  </si>
  <si>
    <t>E0100HNH3S</t>
  </si>
  <si>
    <t>EO100LTORR</t>
  </si>
  <si>
    <t>FEB MICROSOFT</t>
  </si>
  <si>
    <t>EO1000M902N</t>
  </si>
  <si>
    <t>L C SPENCER</t>
  </si>
  <si>
    <t>CUTTING EDGE</t>
  </si>
  <si>
    <t>Mar WAGES</t>
  </si>
  <si>
    <t>MICROSOFT - VAT CLAIMED IN MAR 23</t>
  </si>
  <si>
    <t>Budget 23/24</t>
  </si>
  <si>
    <t>SHELLEY SIGNS</t>
  </si>
  <si>
    <t xml:space="preserve">279 1607 32 </t>
  </si>
  <si>
    <t>NEW FINGER POST</t>
  </si>
  <si>
    <t>SIGNS</t>
  </si>
  <si>
    <t xml:space="preserve">427 8937 49 </t>
  </si>
  <si>
    <t>INSTALLATION OF FINGERPOST</t>
  </si>
  <si>
    <t>EO100MNSIM</t>
  </si>
  <si>
    <t>EO100N1X8Q</t>
  </si>
  <si>
    <t>PLANTS FOR MEMORIAL</t>
  </si>
  <si>
    <t>HLD2237</t>
  </si>
  <si>
    <t>2022/23 INTERNAL AUDIT</t>
  </si>
  <si>
    <t>PAPER &amp; STAMPS</t>
  </si>
  <si>
    <t>INSTANT PRINT</t>
  </si>
  <si>
    <t>EO100Nvzvy</t>
  </si>
  <si>
    <t>SAVIN WHOLESALER</t>
  </si>
  <si>
    <t>491 2400 67</t>
  </si>
  <si>
    <t>EO100NGWDO</t>
  </si>
  <si>
    <t>432 5428 11</t>
  </si>
  <si>
    <t>JULY BUGLE</t>
  </si>
  <si>
    <t>PUBLICITY</t>
  </si>
  <si>
    <t xml:space="preserve">essex heritage </t>
  </si>
  <si>
    <t>zurich</t>
  </si>
  <si>
    <t>KASPA SIGN PRODUCTS LTD</t>
  </si>
  <si>
    <t>782 6840 93</t>
  </si>
  <si>
    <t>ROAD SIGNS</t>
  </si>
  <si>
    <t>AUG MICROSOFT</t>
  </si>
  <si>
    <t>ROAD SIGNS DIRECT</t>
  </si>
  <si>
    <t>986 2569 61</t>
  </si>
  <si>
    <t>Bank Reconciliation - 15th September 2023</t>
  </si>
  <si>
    <t>new fingerpost &amp; road signs</t>
  </si>
  <si>
    <t>bc</t>
  </si>
  <si>
    <t>sept MICROSOFT</t>
  </si>
  <si>
    <t>POND MAINTENANCE</t>
  </si>
  <si>
    <t>Oct MICROSOFT</t>
  </si>
  <si>
    <t>DAVID CLARKE - REIMBURSEMENT</t>
  </si>
  <si>
    <t>dec WAGES</t>
  </si>
  <si>
    <t>NOV MICROSOFT</t>
  </si>
  <si>
    <t>HP INSTANT INK JUNE 21-JAN 24</t>
  </si>
  <si>
    <t>HP INSTANT INK</t>
  </si>
  <si>
    <t>31//12/23</t>
  </si>
  <si>
    <t>dd</t>
  </si>
  <si>
    <t>Feb WAGES</t>
  </si>
  <si>
    <t>macaffee 2 years</t>
  </si>
  <si>
    <t>McAfee</t>
  </si>
  <si>
    <t>206 9537 96</t>
  </si>
  <si>
    <t>DEC MICROSOFT</t>
  </si>
  <si>
    <t>HP INSTANT INK  feb 24</t>
  </si>
  <si>
    <t>HP INSTANT INK mar24</t>
  </si>
  <si>
    <t>jan MICROSOFT</t>
  </si>
  <si>
    <t>BUGLE</t>
  </si>
  <si>
    <t>MAR WAGES</t>
  </si>
  <si>
    <t>ESSEX COUNTY COUNCIL</t>
  </si>
  <si>
    <t>104 2528 13</t>
  </si>
  <si>
    <t>SPEED TRAP</t>
  </si>
  <si>
    <t>LR AND SONS</t>
  </si>
  <si>
    <t>774 0752 18</t>
  </si>
  <si>
    <t>TIDY UP OF COMMON</t>
  </si>
  <si>
    <t>LITTLE BURSTEAD PARISH COUNCIL ACCOUNTS TO 19th MARCH 2024</t>
  </si>
  <si>
    <t>2023/24</t>
  </si>
  <si>
    <t>HUKDN1082154730</t>
  </si>
  <si>
    <t>E0100R2CDK</t>
  </si>
  <si>
    <t>E0100QOM9G</t>
  </si>
  <si>
    <t>102070444X</t>
  </si>
  <si>
    <t>HUKDN1080381704</t>
  </si>
  <si>
    <t>E0100QASZB</t>
  </si>
  <si>
    <t>E0100PWK8T</t>
  </si>
  <si>
    <t>E0100P10C2</t>
  </si>
  <si>
    <t>E0100P3ODH</t>
  </si>
  <si>
    <t>E0100OP483</t>
  </si>
  <si>
    <t>E0100OAQO6</t>
  </si>
  <si>
    <t>Business account as at 31/03/24</t>
  </si>
  <si>
    <t>RECORD OF PAYMENTS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</si>
</sst>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767676"/>
      <name val="Roboto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15" fontId="0" fillId="0" borderId="0" xfId="0" applyNumberFormat="1"/>
    <xf numFmtId="1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/>
    <xf numFmtId="16" fontId="3" fillId="0" borderId="0" xfId="0" applyNumberFormat="1" applyFont="1"/>
    <xf numFmtId="16" fontId="0" fillId="0" borderId="0" xfId="0" applyNumberFormat="1"/>
    <xf numFmtId="17" fontId="0" fillId="0" borderId="0" xfId="0" applyNumberFormat="1"/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4" fontId="3" fillId="0" borderId="1" xfId="0" applyNumberFormat="1" applyFont="1" applyBorder="1"/>
    <xf numFmtId="4" fontId="0" fillId="0" borderId="1" xfId="0" applyNumberFormat="1" applyBorder="1"/>
    <xf numFmtId="0" fontId="0" fillId="0" borderId="0" xfId="0" applyAlignment="1">
      <alignment wrapText="1"/>
    </xf>
    <xf numFmtId="1" fontId="0" fillId="0" borderId="0" xfId="0" applyNumberFormat="1"/>
    <xf numFmtId="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2" fontId="3" fillId="0" borderId="0" xfId="0" applyNumberFormat="1" applyFont="1"/>
    <xf numFmtId="0" fontId="1" fillId="0" borderId="0" xfId="0" applyFont="1" applyAlignment="1">
      <alignment horizontal="left" vertical="center"/>
    </xf>
    <xf numFmtId="2" fontId="0" fillId="0" borderId="0" xfId="0" applyNumberFormat="1" applyAlignment="1">
      <alignment horizontal="left"/>
    </xf>
    <xf numFmtId="4" fontId="1" fillId="0" borderId="0" xfId="0" applyNumberFormat="1" applyFont="1" applyAlignment="1">
      <alignment horizontal="left"/>
    </xf>
    <xf numFmtId="0" fontId="5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/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6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2ACD-971A-444B-B2D0-26E6B227DC63}">
  <dimension ref="A2:C13"/>
  <sheetViews>
    <sheetView workbookViewId="0">
      <selection activeCell="C12" sqref="C12"/>
    </sheetView>
  </sheetViews>
  <sheetFormatPr defaultRowHeight="14.4" x14ac:dyDescent="0.3"/>
  <cols>
    <col min="1" max="1" width="35.33203125" customWidth="1"/>
  </cols>
  <sheetData>
    <row r="2" spans="1:3" x14ac:dyDescent="0.3">
      <c r="B2" s="51" t="s">
        <v>42</v>
      </c>
      <c r="C2" s="51"/>
    </row>
    <row r="3" spans="1:3" x14ac:dyDescent="0.3">
      <c r="B3" t="s">
        <v>78</v>
      </c>
      <c r="C3" t="s">
        <v>78</v>
      </c>
    </row>
    <row r="4" spans="1:3" x14ac:dyDescent="0.3">
      <c r="A4" s="25" t="s">
        <v>43</v>
      </c>
      <c r="B4">
        <v>4072</v>
      </c>
      <c r="C4" s="26">
        <f>B10</f>
        <v>1401</v>
      </c>
    </row>
    <row r="5" spans="1:3" x14ac:dyDescent="0.3">
      <c r="A5" s="25" t="s">
        <v>44</v>
      </c>
      <c r="B5">
        <v>7084</v>
      </c>
      <c r="C5" s="26">
        <f>Receipts!C16</f>
        <v>16100</v>
      </c>
    </row>
    <row r="6" spans="1:3" x14ac:dyDescent="0.3">
      <c r="A6" s="25" t="s">
        <v>45</v>
      </c>
      <c r="B6">
        <v>4649</v>
      </c>
      <c r="C6" s="26">
        <f>Receipts!C18</f>
        <v>1000</v>
      </c>
    </row>
    <row r="7" spans="1:3" x14ac:dyDescent="0.3">
      <c r="A7" s="25" t="s">
        <v>46</v>
      </c>
      <c r="B7">
        <v>6196</v>
      </c>
      <c r="C7" s="26">
        <f>Payment!L137</f>
        <v>7165.4790000000012</v>
      </c>
    </row>
    <row r="8" spans="1:3" x14ac:dyDescent="0.3">
      <c r="A8" s="25" t="s">
        <v>47</v>
      </c>
      <c r="B8">
        <v>0</v>
      </c>
      <c r="C8" s="26">
        <v>0</v>
      </c>
    </row>
    <row r="9" spans="1:3" x14ac:dyDescent="0.3">
      <c r="A9" s="25" t="s">
        <v>48</v>
      </c>
      <c r="B9">
        <v>8208</v>
      </c>
      <c r="C9" s="26">
        <f>Payment!L138+1</f>
        <v>5048.38</v>
      </c>
    </row>
    <row r="10" spans="1:3" x14ac:dyDescent="0.3">
      <c r="A10" s="25" t="s">
        <v>49</v>
      </c>
      <c r="B10">
        <f>B4+B5+B6-B7-B9</f>
        <v>1401</v>
      </c>
      <c r="C10" s="26">
        <f>C4+C5+C6-C7-C9</f>
        <v>6287.1409999999987</v>
      </c>
    </row>
    <row r="11" spans="1:3" ht="28.8" x14ac:dyDescent="0.3">
      <c r="A11" s="25" t="s">
        <v>50</v>
      </c>
      <c r="B11">
        <v>1401</v>
      </c>
      <c r="C11" s="26">
        <f>'bank reconciliation'!D19</f>
        <v>7996.96</v>
      </c>
    </row>
    <row r="12" spans="1:3" x14ac:dyDescent="0.3">
      <c r="A12" s="25" t="s">
        <v>51</v>
      </c>
      <c r="B12">
        <v>12894</v>
      </c>
      <c r="C12" s="26"/>
    </row>
    <row r="13" spans="1:3" x14ac:dyDescent="0.3">
      <c r="A13" s="25" t="s">
        <v>52</v>
      </c>
      <c r="B13">
        <v>0</v>
      </c>
      <c r="C13" s="26">
        <v>0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6F90-D5A5-43D8-99D2-8058871F3FDE}">
  <dimension ref="A2:N17"/>
  <sheetViews>
    <sheetView workbookViewId="0">
      <selection activeCell="C5" sqref="C5"/>
    </sheetView>
  </sheetViews>
  <sheetFormatPr defaultRowHeight="14.4" x14ac:dyDescent="0.3"/>
  <cols>
    <col min="1" max="1" width="10.6640625" bestFit="1" customWidth="1"/>
  </cols>
  <sheetData>
    <row r="2" spans="1:14" x14ac:dyDescent="0.3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71</v>
      </c>
    </row>
    <row r="3" spans="1:14" x14ac:dyDescent="0.3">
      <c r="A3" t="s">
        <v>67</v>
      </c>
      <c r="B3">
        <v>476.67</v>
      </c>
      <c r="C3">
        <v>476.67</v>
      </c>
      <c r="N3">
        <f>SUM(B3:M3)</f>
        <v>953.34</v>
      </c>
    </row>
    <row r="4" spans="1:14" x14ac:dyDescent="0.3">
      <c r="A4" t="s">
        <v>53</v>
      </c>
      <c r="B4">
        <v>26.22</v>
      </c>
      <c r="C4">
        <v>26.22</v>
      </c>
      <c r="N4">
        <f t="shared" ref="N4:N11" si="0">SUM(B4:M4)</f>
        <v>52.44</v>
      </c>
    </row>
    <row r="5" spans="1:14" x14ac:dyDescent="0.3">
      <c r="A5" t="s">
        <v>68</v>
      </c>
      <c r="B5">
        <v>90</v>
      </c>
      <c r="C5">
        <v>90</v>
      </c>
      <c r="N5">
        <f t="shared" si="0"/>
        <v>180</v>
      </c>
    </row>
    <row r="6" spans="1:14" x14ac:dyDescent="0.3">
      <c r="A6" t="s">
        <v>69</v>
      </c>
      <c r="N6">
        <f t="shared" si="0"/>
        <v>0</v>
      </c>
    </row>
    <row r="7" spans="1:14" x14ac:dyDescent="0.3">
      <c r="A7" t="s">
        <v>70</v>
      </c>
      <c r="B7">
        <f>B3-B4-B5-B6</f>
        <v>360.45000000000005</v>
      </c>
      <c r="C7">
        <f t="shared" ref="C7:M7" si="1">C3-C4-C5-C6</f>
        <v>360.45000000000005</v>
      </c>
      <c r="D7">
        <f t="shared" si="1"/>
        <v>0</v>
      </c>
      <c r="E7">
        <f t="shared" si="1"/>
        <v>0</v>
      </c>
      <c r="F7">
        <f t="shared" si="1"/>
        <v>0</v>
      </c>
      <c r="G7">
        <f t="shared" si="1"/>
        <v>0</v>
      </c>
      <c r="H7">
        <f t="shared" si="1"/>
        <v>0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0</v>
      </c>
      <c r="M7">
        <f t="shared" si="1"/>
        <v>0</v>
      </c>
      <c r="N7">
        <f t="shared" si="0"/>
        <v>720.90000000000009</v>
      </c>
    </row>
    <row r="8" spans="1:14" x14ac:dyDescent="0.3">
      <c r="A8" t="s">
        <v>72</v>
      </c>
      <c r="B8">
        <f>(10*52.14)/12</f>
        <v>43.449999999999996</v>
      </c>
      <c r="C8">
        <f t="shared" ref="C8:M8" si="2">(10*52.14)/12</f>
        <v>43.449999999999996</v>
      </c>
      <c r="D8">
        <f t="shared" si="2"/>
        <v>43.449999999999996</v>
      </c>
      <c r="E8">
        <f t="shared" si="2"/>
        <v>43.449999999999996</v>
      </c>
      <c r="F8">
        <f t="shared" si="2"/>
        <v>43.449999999999996</v>
      </c>
      <c r="G8">
        <f t="shared" si="2"/>
        <v>43.449999999999996</v>
      </c>
      <c r="H8">
        <f t="shared" si="2"/>
        <v>43.449999999999996</v>
      </c>
      <c r="I8">
        <f t="shared" si="2"/>
        <v>43.449999999999996</v>
      </c>
      <c r="J8">
        <f t="shared" si="2"/>
        <v>43.449999999999996</v>
      </c>
      <c r="K8">
        <f t="shared" si="2"/>
        <v>43.449999999999996</v>
      </c>
      <c r="L8">
        <f t="shared" si="2"/>
        <v>43.449999999999996</v>
      </c>
      <c r="M8">
        <f t="shared" si="2"/>
        <v>43.449999999999996</v>
      </c>
      <c r="N8">
        <f t="shared" si="0"/>
        <v>521.4</v>
      </c>
    </row>
    <row r="9" spans="1:14" x14ac:dyDescent="0.3">
      <c r="A9" t="s">
        <v>73</v>
      </c>
      <c r="B9">
        <f>(37*52.14)/12</f>
        <v>160.76500000000001</v>
      </c>
      <c r="C9">
        <f t="shared" ref="C9:M9" si="3">(37*52.14)/12</f>
        <v>160.76500000000001</v>
      </c>
      <c r="D9">
        <f t="shared" si="3"/>
        <v>160.76500000000001</v>
      </c>
      <c r="E9">
        <f t="shared" si="3"/>
        <v>160.76500000000001</v>
      </c>
      <c r="F9">
        <f t="shared" si="3"/>
        <v>160.76500000000001</v>
      </c>
      <c r="G9">
        <f t="shared" si="3"/>
        <v>160.76500000000001</v>
      </c>
      <c r="H9">
        <f t="shared" si="3"/>
        <v>160.76500000000001</v>
      </c>
      <c r="I9">
        <f t="shared" si="3"/>
        <v>160.76500000000001</v>
      </c>
      <c r="J9">
        <f t="shared" si="3"/>
        <v>160.76500000000001</v>
      </c>
      <c r="K9">
        <f t="shared" si="3"/>
        <v>160.76500000000001</v>
      </c>
      <c r="L9">
        <f t="shared" si="3"/>
        <v>160.76500000000001</v>
      </c>
      <c r="M9">
        <f t="shared" si="3"/>
        <v>160.76500000000001</v>
      </c>
      <c r="N9">
        <f t="shared" si="0"/>
        <v>1929.1800000000005</v>
      </c>
    </row>
    <row r="10" spans="1:14" x14ac:dyDescent="0.3">
      <c r="A10" t="s">
        <v>74</v>
      </c>
      <c r="B10">
        <f>(B3/B8)*B9</f>
        <v>1763.6790000000005</v>
      </c>
      <c r="C10">
        <f t="shared" ref="C10:M10" si="4">(C3/C8)*C9</f>
        <v>1763.6790000000005</v>
      </c>
      <c r="D10">
        <f t="shared" si="4"/>
        <v>0</v>
      </c>
      <c r="E10">
        <f t="shared" si="4"/>
        <v>0</v>
      </c>
      <c r="F10">
        <f t="shared" si="4"/>
        <v>0</v>
      </c>
      <c r="G10">
        <f t="shared" si="4"/>
        <v>0</v>
      </c>
      <c r="H10">
        <f t="shared" si="4"/>
        <v>0</v>
      </c>
      <c r="I10">
        <f t="shared" si="4"/>
        <v>0</v>
      </c>
      <c r="J10">
        <f t="shared" si="4"/>
        <v>0</v>
      </c>
      <c r="K10">
        <f t="shared" si="4"/>
        <v>0</v>
      </c>
      <c r="L10">
        <f t="shared" si="4"/>
        <v>0</v>
      </c>
      <c r="M10">
        <f t="shared" si="4"/>
        <v>0</v>
      </c>
      <c r="N10">
        <f t="shared" si="0"/>
        <v>3527.3580000000011</v>
      </c>
    </row>
    <row r="11" spans="1:14" x14ac:dyDescent="0.3">
      <c r="A11" t="s">
        <v>75</v>
      </c>
      <c r="B11">
        <f>111.06+2.1</f>
        <v>113.16</v>
      </c>
      <c r="C11">
        <f>111.06+2.1</f>
        <v>113.16</v>
      </c>
      <c r="E11" s="17"/>
      <c r="N11">
        <f t="shared" si="0"/>
        <v>226.32</v>
      </c>
    </row>
    <row r="12" spans="1:14" x14ac:dyDescent="0.3">
      <c r="C12" s="17"/>
      <c r="E12" s="17"/>
    </row>
    <row r="13" spans="1:14" x14ac:dyDescent="0.3">
      <c r="E13" s="17"/>
    </row>
    <row r="14" spans="1:14" x14ac:dyDescent="0.3">
      <c r="E14" s="17"/>
    </row>
    <row r="15" spans="1:14" x14ac:dyDescent="0.3">
      <c r="E15" s="17"/>
    </row>
    <row r="16" spans="1:14" x14ac:dyDescent="0.3">
      <c r="E16" s="17"/>
    </row>
    <row r="17" spans="5:5" x14ac:dyDescent="0.3">
      <c r="E17" s="17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6"/>
  <sheetViews>
    <sheetView zoomScaleNormal="100" workbookViewId="0">
      <selection activeCell="B8" sqref="B8"/>
    </sheetView>
  </sheetViews>
  <sheetFormatPr defaultRowHeight="14.4" x14ac:dyDescent="0.3"/>
  <cols>
    <col min="1" max="1" width="10.109375" bestFit="1" customWidth="1"/>
    <col min="2" max="2" width="50.6640625" customWidth="1"/>
    <col min="5" max="5" width="15.33203125" bestFit="1" customWidth="1"/>
    <col min="6" max="8" width="15.33203125" customWidth="1"/>
  </cols>
  <sheetData>
    <row r="1" spans="1:10" s="2" customFormat="1" x14ac:dyDescent="0.3">
      <c r="B1" s="2" t="s">
        <v>6</v>
      </c>
    </row>
    <row r="2" spans="1:10" s="2" customFormat="1" x14ac:dyDescent="0.3">
      <c r="E2" s="2" t="s">
        <v>21</v>
      </c>
      <c r="F2" s="2" t="s">
        <v>31</v>
      </c>
      <c r="G2" s="2" t="s">
        <v>5</v>
      </c>
      <c r="H2" s="2" t="s">
        <v>22</v>
      </c>
      <c r="I2" s="2" t="s">
        <v>32</v>
      </c>
    </row>
    <row r="3" spans="1:10" s="2" customFormat="1" x14ac:dyDescent="0.3">
      <c r="A3" s="4"/>
      <c r="B3" s="4"/>
      <c r="C3" s="5"/>
    </row>
    <row r="4" spans="1:10" s="2" customFormat="1" x14ac:dyDescent="0.3">
      <c r="A4" s="4" t="s">
        <v>7</v>
      </c>
      <c r="B4" s="4" t="s">
        <v>8</v>
      </c>
      <c r="C4" s="5" t="s">
        <v>4</v>
      </c>
      <c r="E4" s="9"/>
      <c r="F4" s="9"/>
      <c r="G4" s="9"/>
      <c r="H4" s="9"/>
      <c r="I4" s="9"/>
    </row>
    <row r="5" spans="1:10" s="2" customFormat="1" x14ac:dyDescent="0.3">
      <c r="A5" s="7"/>
      <c r="B5" s="9"/>
      <c r="C5" s="8"/>
      <c r="E5" s="9"/>
      <c r="F5" s="9"/>
      <c r="G5" s="9"/>
      <c r="H5" s="9"/>
      <c r="I5" s="9"/>
    </row>
    <row r="6" spans="1:10" s="2" customFormat="1" x14ac:dyDescent="0.3">
      <c r="A6" s="7">
        <v>44655</v>
      </c>
      <c r="B6" s="9" t="s">
        <v>146</v>
      </c>
      <c r="C6" s="8">
        <v>8050</v>
      </c>
      <c r="E6" s="9">
        <v>8050</v>
      </c>
      <c r="F6" s="9"/>
      <c r="G6" s="9"/>
      <c r="H6" s="9"/>
      <c r="I6" s="9"/>
    </row>
    <row r="7" spans="1:10" s="2" customFormat="1" x14ac:dyDescent="0.3">
      <c r="A7" s="7"/>
      <c r="B7" s="9" t="s">
        <v>215</v>
      </c>
      <c r="C7" s="8">
        <v>1000</v>
      </c>
      <c r="E7" s="9"/>
      <c r="F7" s="9">
        <v>1000</v>
      </c>
      <c r="G7" s="9"/>
      <c r="H7" s="9"/>
      <c r="I7" s="9"/>
    </row>
    <row r="8" spans="1:10" x14ac:dyDescent="0.3">
      <c r="A8" s="6">
        <v>45196</v>
      </c>
      <c r="B8" s="9" t="s">
        <v>146</v>
      </c>
      <c r="C8" s="8">
        <v>8050</v>
      </c>
      <c r="D8" s="2"/>
      <c r="E8" s="9">
        <v>8050</v>
      </c>
      <c r="F8" s="9"/>
      <c r="G8" s="9"/>
      <c r="H8" s="9"/>
      <c r="I8" s="9"/>
    </row>
    <row r="9" spans="1:10" x14ac:dyDescent="0.3">
      <c r="A9" s="6"/>
      <c r="B9" s="9"/>
      <c r="C9" s="1"/>
      <c r="E9" s="9"/>
      <c r="F9" s="9"/>
      <c r="G9" s="9"/>
      <c r="H9" s="9"/>
      <c r="I9" s="9"/>
    </row>
    <row r="10" spans="1:10" x14ac:dyDescent="0.3">
      <c r="A10" s="19"/>
      <c r="B10" s="1"/>
      <c r="C10" s="1"/>
      <c r="E10" s="9"/>
      <c r="F10" s="9"/>
      <c r="G10" s="9"/>
      <c r="H10" s="9"/>
      <c r="I10" s="9"/>
    </row>
    <row r="11" spans="1:10" x14ac:dyDescent="0.3">
      <c r="A11" s="6"/>
      <c r="B11" s="9"/>
      <c r="C11" s="1"/>
      <c r="E11" s="9"/>
      <c r="F11" s="9"/>
      <c r="G11" s="9"/>
      <c r="H11" s="9"/>
      <c r="I11" s="9"/>
    </row>
    <row r="12" spans="1:10" x14ac:dyDescent="0.3">
      <c r="A12" s="20"/>
      <c r="C12" s="1"/>
      <c r="E12" s="9"/>
      <c r="F12" s="9"/>
      <c r="G12" s="9"/>
      <c r="H12" s="9"/>
    </row>
    <row r="13" spans="1:10" x14ac:dyDescent="0.3">
      <c r="A13" s="20"/>
      <c r="C13" s="1"/>
      <c r="E13" s="9"/>
      <c r="F13" s="9"/>
      <c r="G13" s="9"/>
      <c r="H13" s="9"/>
      <c r="I13" s="9"/>
    </row>
    <row r="14" spans="1:10" ht="15" thickBot="1" x14ac:dyDescent="0.35">
      <c r="C14" s="24">
        <f>SUM(C5:C13)</f>
        <v>17100</v>
      </c>
      <c r="E14" s="21">
        <f>SUM(E5:E13)</f>
        <v>16100</v>
      </c>
      <c r="F14" s="21">
        <f>SUM(F5:F13)</f>
        <v>1000</v>
      </c>
      <c r="G14" s="21">
        <f>SUM(G5:G13)</f>
        <v>0</v>
      </c>
      <c r="H14" s="21">
        <f>SUM(H5:H13)</f>
        <v>0</v>
      </c>
      <c r="I14" s="21">
        <f>SUM(I5:I13)</f>
        <v>0</v>
      </c>
      <c r="J14" s="1">
        <f>C14-SUM(E14:I14)</f>
        <v>0</v>
      </c>
    </row>
    <row r="15" spans="1:10" ht="15" thickTop="1" x14ac:dyDescent="0.3">
      <c r="C15" s="1"/>
    </row>
    <row r="16" spans="1:10" x14ac:dyDescent="0.3">
      <c r="B16" s="1" t="s">
        <v>33</v>
      </c>
      <c r="C16">
        <f>SUM(E16:I16)</f>
        <v>16100</v>
      </c>
      <c r="E16">
        <f>E14</f>
        <v>16100</v>
      </c>
    </row>
    <row r="17" spans="2:9" x14ac:dyDescent="0.3">
      <c r="B17" s="1"/>
    </row>
    <row r="18" spans="2:9" x14ac:dyDescent="0.3">
      <c r="B18" s="1" t="s">
        <v>34</v>
      </c>
      <c r="C18">
        <f>SUM(E18:I18)</f>
        <v>1000</v>
      </c>
      <c r="F18">
        <f>F14</f>
        <v>1000</v>
      </c>
      <c r="G18">
        <f>G14</f>
        <v>0</v>
      </c>
      <c r="H18">
        <f>H14</f>
        <v>0</v>
      </c>
      <c r="I18">
        <f>I14</f>
        <v>0</v>
      </c>
    </row>
    <row r="19" spans="2:9" x14ac:dyDescent="0.3">
      <c r="C19" s="1"/>
    </row>
    <row r="20" spans="2:9" ht="15" thickBot="1" x14ac:dyDescent="0.35">
      <c r="C20" s="24">
        <f>SUM(C16:C18)</f>
        <v>17100</v>
      </c>
    </row>
    <row r="21" spans="2:9" ht="15" thickTop="1" x14ac:dyDescent="0.3">
      <c r="C21" s="1"/>
    </row>
    <row r="22" spans="2:9" x14ac:dyDescent="0.3">
      <c r="C22" s="1"/>
    </row>
    <row r="23" spans="2:9" x14ac:dyDescent="0.3">
      <c r="C23" s="1"/>
    </row>
    <row r="24" spans="2:9" x14ac:dyDescent="0.3">
      <c r="C24" s="1"/>
    </row>
    <row r="25" spans="2:9" x14ac:dyDescent="0.3">
      <c r="C25" s="1"/>
    </row>
    <row r="26" spans="2:9" x14ac:dyDescent="0.3">
      <c r="C26" s="1"/>
    </row>
    <row r="27" spans="2:9" x14ac:dyDescent="0.3">
      <c r="C27" s="1"/>
    </row>
    <row r="28" spans="2:9" x14ac:dyDescent="0.3">
      <c r="C28" s="1"/>
    </row>
    <row r="29" spans="2:9" x14ac:dyDescent="0.3">
      <c r="C29" s="1"/>
    </row>
    <row r="30" spans="2:9" x14ac:dyDescent="0.3">
      <c r="C30" s="1"/>
    </row>
    <row r="31" spans="2:9" x14ac:dyDescent="0.3">
      <c r="C31" s="1"/>
    </row>
    <row r="32" spans="2:9" x14ac:dyDescent="0.3">
      <c r="C32" s="1"/>
    </row>
    <row r="33" spans="3:3" x14ac:dyDescent="0.3">
      <c r="C33" s="1"/>
    </row>
    <row r="34" spans="3:3" x14ac:dyDescent="0.3">
      <c r="C34" s="1"/>
    </row>
    <row r="35" spans="3:3" x14ac:dyDescent="0.3">
      <c r="C35" s="1"/>
    </row>
    <row r="36" spans="3:3" x14ac:dyDescent="0.3">
      <c r="C36" s="1"/>
    </row>
    <row r="37" spans="3:3" x14ac:dyDescent="0.3">
      <c r="C37" s="1"/>
    </row>
    <row r="38" spans="3:3" x14ac:dyDescent="0.3">
      <c r="C38" s="1"/>
    </row>
    <row r="39" spans="3:3" x14ac:dyDescent="0.3">
      <c r="C39" s="1"/>
    </row>
    <row r="40" spans="3:3" x14ac:dyDescent="0.3">
      <c r="C40" s="1"/>
    </row>
    <row r="41" spans="3:3" x14ac:dyDescent="0.3">
      <c r="C41" s="1"/>
    </row>
    <row r="42" spans="3:3" x14ac:dyDescent="0.3">
      <c r="C42" s="1"/>
    </row>
    <row r="43" spans="3:3" x14ac:dyDescent="0.3">
      <c r="C43" s="1"/>
    </row>
    <row r="44" spans="3:3" x14ac:dyDescent="0.3">
      <c r="C44" s="1"/>
    </row>
    <row r="45" spans="3:3" x14ac:dyDescent="0.3">
      <c r="C45" s="1"/>
    </row>
    <row r="46" spans="3:3" x14ac:dyDescent="0.3">
      <c r="C46" s="1"/>
    </row>
    <row r="47" spans="3:3" x14ac:dyDescent="0.3">
      <c r="C47" s="1"/>
    </row>
    <row r="48" spans="3:3" x14ac:dyDescent="0.3">
      <c r="C48" s="1"/>
    </row>
    <row r="49" spans="3:3" x14ac:dyDescent="0.3">
      <c r="C49" s="1"/>
    </row>
    <row r="50" spans="3:3" x14ac:dyDescent="0.3">
      <c r="C50" s="1"/>
    </row>
    <row r="51" spans="3:3" x14ac:dyDescent="0.3">
      <c r="C51" s="1"/>
    </row>
    <row r="52" spans="3:3" x14ac:dyDescent="0.3">
      <c r="C52" s="1"/>
    </row>
    <row r="53" spans="3:3" x14ac:dyDescent="0.3">
      <c r="C53" s="1"/>
    </row>
    <row r="54" spans="3:3" x14ac:dyDescent="0.3">
      <c r="C54" s="1"/>
    </row>
    <row r="55" spans="3:3" x14ac:dyDescent="0.3">
      <c r="C55" s="1"/>
    </row>
    <row r="56" spans="3:3" x14ac:dyDescent="0.3">
      <c r="C56" s="1"/>
    </row>
    <row r="57" spans="3:3" x14ac:dyDescent="0.3">
      <c r="C57" s="1"/>
    </row>
    <row r="58" spans="3:3" x14ac:dyDescent="0.3">
      <c r="C58" s="1"/>
    </row>
    <row r="59" spans="3:3" x14ac:dyDescent="0.3">
      <c r="C59" s="1"/>
    </row>
    <row r="60" spans="3:3" x14ac:dyDescent="0.3">
      <c r="C60" s="1"/>
    </row>
    <row r="61" spans="3:3" x14ac:dyDescent="0.3">
      <c r="C61" s="1"/>
    </row>
    <row r="62" spans="3:3" x14ac:dyDescent="0.3">
      <c r="C62" s="1"/>
    </row>
    <row r="63" spans="3:3" x14ac:dyDescent="0.3">
      <c r="C63" s="1"/>
    </row>
    <row r="64" spans="3:3" x14ac:dyDescent="0.3">
      <c r="C64" s="1"/>
    </row>
    <row r="65" spans="1:3" x14ac:dyDescent="0.3">
      <c r="C65" s="1"/>
    </row>
    <row r="66" spans="1:3" x14ac:dyDescent="0.3">
      <c r="C66" s="1"/>
    </row>
    <row r="67" spans="1:3" x14ac:dyDescent="0.3">
      <c r="C67" s="1"/>
    </row>
    <row r="68" spans="1:3" x14ac:dyDescent="0.3">
      <c r="C68" s="1"/>
    </row>
    <row r="69" spans="1:3" x14ac:dyDescent="0.3">
      <c r="C69" s="1"/>
    </row>
    <row r="70" spans="1:3" x14ac:dyDescent="0.3">
      <c r="C70" s="1"/>
    </row>
    <row r="71" spans="1:3" x14ac:dyDescent="0.3">
      <c r="C71" s="1"/>
    </row>
    <row r="72" spans="1:3" x14ac:dyDescent="0.3">
      <c r="A72" s="2"/>
      <c r="B72" s="2"/>
      <c r="C72" s="3"/>
    </row>
    <row r="73" spans="1:3" s="2" customFormat="1" x14ac:dyDescent="0.3">
      <c r="C73" s="3"/>
    </row>
    <row r="74" spans="1:3" x14ac:dyDescent="0.3">
      <c r="C74" s="1"/>
    </row>
    <row r="75" spans="1:3" x14ac:dyDescent="0.3">
      <c r="C75" s="1"/>
    </row>
    <row r="76" spans="1:3" x14ac:dyDescent="0.3">
      <c r="C76" s="1"/>
    </row>
  </sheetData>
  <sortState xmlns:xlrd2="http://schemas.microsoft.com/office/spreadsheetml/2017/richdata2" ref="A1:C69">
    <sortCondition ref="C1:C69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5DE2-3BC4-43AD-B3B6-D1FFEFFB3F8A}">
  <dimension ref="A2:I31"/>
  <sheetViews>
    <sheetView topLeftCell="A3" zoomScale="85" zoomScaleNormal="85" workbookViewId="0">
      <selection activeCell="A5" sqref="A5"/>
    </sheetView>
  </sheetViews>
  <sheetFormatPr defaultRowHeight="14.4" x14ac:dyDescent="0.3"/>
  <cols>
    <col min="1" max="1" width="30.88671875" bestFit="1" customWidth="1"/>
    <col min="3" max="3" width="19.33203125" customWidth="1"/>
    <col min="4" max="4" width="14.5546875" customWidth="1"/>
    <col min="7" max="7" width="26.109375" bestFit="1" customWidth="1"/>
  </cols>
  <sheetData>
    <row r="2" spans="1:9" x14ac:dyDescent="0.3">
      <c r="A2" s="2" t="s">
        <v>223</v>
      </c>
    </row>
    <row r="4" spans="1:9" x14ac:dyDescent="0.3">
      <c r="A4" s="2" t="s">
        <v>265</v>
      </c>
      <c r="B4" s="2">
        <v>7996.96</v>
      </c>
      <c r="G4" s="2"/>
      <c r="H4" s="2"/>
    </row>
    <row r="5" spans="1:9" x14ac:dyDescent="0.3">
      <c r="A5" s="2"/>
      <c r="B5" s="2"/>
    </row>
    <row r="6" spans="1:9" x14ac:dyDescent="0.3">
      <c r="B6" s="16"/>
      <c r="C6" s="15"/>
      <c r="D6" s="17"/>
    </row>
    <row r="7" spans="1:9" x14ac:dyDescent="0.3">
      <c r="B7" s="16"/>
      <c r="C7" s="15"/>
      <c r="D7" s="17"/>
    </row>
    <row r="8" spans="1:9" x14ac:dyDescent="0.3">
      <c r="B8" s="16"/>
      <c r="C8" s="15"/>
      <c r="D8" s="17"/>
    </row>
    <row r="9" spans="1:9" x14ac:dyDescent="0.3">
      <c r="B9" s="16"/>
      <c r="C9" s="15"/>
      <c r="D9" s="17"/>
    </row>
    <row r="10" spans="1:9" x14ac:dyDescent="0.3">
      <c r="B10" s="16"/>
      <c r="C10" s="15"/>
      <c r="D10" s="17"/>
    </row>
    <row r="11" spans="1:9" x14ac:dyDescent="0.3">
      <c r="B11" s="16"/>
      <c r="C11" s="15"/>
      <c r="D11" s="37"/>
      <c r="G11" s="16"/>
      <c r="H11" s="15"/>
      <c r="I11" s="17"/>
    </row>
    <row r="12" spans="1:9" x14ac:dyDescent="0.3">
      <c r="B12" s="16"/>
      <c r="C12" s="15"/>
      <c r="D12" s="17"/>
      <c r="G12" s="16"/>
      <c r="H12" s="15"/>
      <c r="I12" s="17"/>
    </row>
    <row r="13" spans="1:9" x14ac:dyDescent="0.3">
      <c r="G13" s="16"/>
      <c r="H13" s="15"/>
      <c r="I13" s="17"/>
    </row>
    <row r="14" spans="1:9" x14ac:dyDescent="0.3">
      <c r="C14" s="15"/>
      <c r="D14" s="17"/>
      <c r="G14" s="16"/>
      <c r="H14" s="15"/>
      <c r="I14" s="17"/>
    </row>
    <row r="15" spans="1:9" x14ac:dyDescent="0.3">
      <c r="B15" s="16"/>
      <c r="C15" s="15"/>
      <c r="D15" s="17"/>
      <c r="G15" s="16"/>
      <c r="H15" s="15"/>
      <c r="I15" s="17"/>
    </row>
    <row r="16" spans="1:9" x14ac:dyDescent="0.3">
      <c r="B16" s="16"/>
      <c r="C16" s="15"/>
      <c r="D16" s="17"/>
      <c r="G16" s="16"/>
      <c r="H16" s="15"/>
      <c r="I16" s="17"/>
    </row>
    <row r="17" spans="1:7" x14ac:dyDescent="0.3">
      <c r="A17" s="18"/>
      <c r="B17" s="16"/>
      <c r="C17" s="15"/>
      <c r="D17" s="17"/>
    </row>
    <row r="18" spans="1:7" x14ac:dyDescent="0.3">
      <c r="A18" s="18"/>
      <c r="B18" s="16"/>
      <c r="C18" s="15"/>
      <c r="D18" s="17"/>
    </row>
    <row r="19" spans="1:7" x14ac:dyDescent="0.3">
      <c r="A19" s="10" t="s">
        <v>54</v>
      </c>
      <c r="B19" s="2"/>
      <c r="C19" s="2"/>
      <c r="D19" s="3">
        <f>B4-SUM(D6:D18)+B5</f>
        <v>7996.96</v>
      </c>
      <c r="G19" s="10"/>
    </row>
    <row r="22" spans="1:7" x14ac:dyDescent="0.3">
      <c r="A22" s="2" t="s">
        <v>83</v>
      </c>
      <c r="B22" s="2"/>
      <c r="C22" s="2"/>
      <c r="D22" s="3">
        <f>D19+H19</f>
        <v>7996.96</v>
      </c>
    </row>
    <row r="25" spans="1:7" x14ac:dyDescent="0.3">
      <c r="A25" s="2" t="s">
        <v>17</v>
      </c>
      <c r="B25" s="2"/>
      <c r="C25" s="2"/>
      <c r="D25" s="2">
        <v>3109.82</v>
      </c>
    </row>
    <row r="27" spans="1:7" x14ac:dyDescent="0.3">
      <c r="A27" t="s">
        <v>18</v>
      </c>
      <c r="C27" s="1">
        <f>Receipts!C14</f>
        <v>17100</v>
      </c>
    </row>
    <row r="28" spans="1:7" x14ac:dyDescent="0.3">
      <c r="A28" t="s">
        <v>19</v>
      </c>
      <c r="C28" s="1">
        <f>-Payment!L140</f>
        <v>-12212.859</v>
      </c>
    </row>
    <row r="29" spans="1:7" x14ac:dyDescent="0.3">
      <c r="D29" s="1"/>
      <c r="F29" s="1"/>
    </row>
    <row r="31" spans="1:7" x14ac:dyDescent="0.3">
      <c r="A31" s="2" t="s">
        <v>20</v>
      </c>
      <c r="B31" s="2"/>
      <c r="C31" s="2"/>
      <c r="D31" s="3">
        <f>D25+C27+C28</f>
        <v>7996.9609999999993</v>
      </c>
      <c r="F31" s="1">
        <f>D22-D31</f>
        <v>-9.9999999929423211E-4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5"/>
  <sheetViews>
    <sheetView tabSelected="1" topLeftCell="S1" zoomScale="110" zoomScaleNormal="110" workbookViewId="0">
      <selection activeCell="AB15" sqref="AB15:AB16"/>
    </sheetView>
  </sheetViews>
  <sheetFormatPr defaultRowHeight="14.4" x14ac:dyDescent="0.3"/>
  <cols>
    <col min="1" max="1" width="10.6640625" customWidth="1"/>
    <col min="2" max="2" width="8.5546875" customWidth="1"/>
    <col min="3" max="3" width="25.33203125" customWidth="1"/>
    <col min="4" max="4" width="25.33203125" style="9" customWidth="1"/>
    <col min="5" max="5" width="25.33203125" customWidth="1"/>
    <col min="6" max="6" width="31.6640625" customWidth="1"/>
    <col min="7" max="7" width="26.33203125" customWidth="1"/>
    <col min="8" max="8" width="10.6640625" style="1" customWidth="1"/>
    <col min="9" max="9" width="9.109375" style="1" customWidth="1"/>
    <col min="10" max="10" width="10.5546875" style="1" customWidth="1"/>
    <col min="11" max="11" width="9.88671875" style="1" bestFit="1" customWidth="1"/>
    <col min="12" max="12" width="8.88671875" style="1" bestFit="1" customWidth="1"/>
    <col min="13" max="13" width="13.88671875" bestFit="1" customWidth="1"/>
    <col min="14" max="15" width="13.88671875" customWidth="1"/>
    <col min="16" max="17" width="13.44140625" bestFit="1" customWidth="1"/>
    <col min="18" max="18" width="19.88671875" bestFit="1" customWidth="1"/>
    <col min="19" max="19" width="14.44140625" bestFit="1" customWidth="1"/>
    <col min="20" max="21" width="14.44140625" customWidth="1"/>
    <col min="22" max="22" width="19" bestFit="1" customWidth="1"/>
    <col min="27" max="27" width="17.6640625" bestFit="1" customWidth="1"/>
    <col min="28" max="28" width="27.33203125" bestFit="1" customWidth="1"/>
    <col min="29" max="29" width="27.33203125" customWidth="1"/>
    <col min="32" max="32" width="10" bestFit="1" customWidth="1"/>
  </cols>
  <sheetData>
    <row r="1" spans="1:32" s="2" customFormat="1" x14ac:dyDescent="0.3">
      <c r="A1" s="10"/>
      <c r="B1" s="10"/>
      <c r="C1" s="10" t="s">
        <v>266</v>
      </c>
      <c r="D1" s="14"/>
      <c r="E1" s="10"/>
      <c r="F1" s="10"/>
      <c r="G1" s="10"/>
      <c r="H1" s="11"/>
      <c r="I1" s="11"/>
      <c r="J1" s="11"/>
      <c r="K1" s="11"/>
      <c r="L1" s="11"/>
      <c r="M1" s="10"/>
      <c r="N1" s="10"/>
      <c r="O1" s="10"/>
    </row>
    <row r="2" spans="1:32" s="4" customFormat="1" x14ac:dyDescent="0.3">
      <c r="A2" s="17"/>
      <c r="B2" s="12"/>
      <c r="C2" s="12"/>
      <c r="D2" s="14"/>
      <c r="E2" s="12"/>
      <c r="F2" s="12"/>
      <c r="G2" s="12"/>
      <c r="H2" s="13"/>
      <c r="I2" s="13"/>
      <c r="J2" s="13"/>
      <c r="K2" s="13"/>
      <c r="L2" s="13"/>
      <c r="M2" s="12"/>
      <c r="N2" s="12"/>
      <c r="O2" s="12"/>
    </row>
    <row r="3" spans="1:32" s="4" customFormat="1" x14ac:dyDescent="0.3">
      <c r="A3" s="12" t="s">
        <v>0</v>
      </c>
      <c r="B3" s="12" t="s">
        <v>2</v>
      </c>
      <c r="C3" s="12"/>
      <c r="D3" s="14"/>
      <c r="E3" s="12"/>
      <c r="F3" s="12"/>
      <c r="G3" s="12"/>
      <c r="H3" s="13"/>
      <c r="I3" s="13"/>
      <c r="J3" s="13"/>
      <c r="K3" s="13"/>
      <c r="L3" s="13"/>
      <c r="M3" s="12" t="s">
        <v>23</v>
      </c>
      <c r="N3" s="4" t="s">
        <v>25</v>
      </c>
      <c r="O3" s="4" t="s">
        <v>25</v>
      </c>
      <c r="P3" s="4" t="s">
        <v>25</v>
      </c>
      <c r="Q3" s="4" t="s">
        <v>25</v>
      </c>
      <c r="R3" s="4" t="s">
        <v>25</v>
      </c>
      <c r="S3" s="4" t="s">
        <v>25</v>
      </c>
      <c r="T3" s="4" t="s">
        <v>25</v>
      </c>
      <c r="U3" s="4" t="s">
        <v>25</v>
      </c>
      <c r="V3" s="4" t="s">
        <v>25</v>
      </c>
      <c r="W3" s="4" t="s">
        <v>25</v>
      </c>
      <c r="X3" s="4" t="s">
        <v>25</v>
      </c>
      <c r="Y3" s="4" t="s">
        <v>25</v>
      </c>
      <c r="Z3" s="4" t="s">
        <v>25</v>
      </c>
      <c r="AA3" s="4" t="s">
        <v>25</v>
      </c>
      <c r="AB3" s="4" t="s">
        <v>25</v>
      </c>
      <c r="AC3" s="4" t="s">
        <v>25</v>
      </c>
      <c r="AD3" s="4" t="s">
        <v>25</v>
      </c>
      <c r="AE3" s="4" t="s">
        <v>25</v>
      </c>
    </row>
    <row r="4" spans="1:32" s="4" customFormat="1" ht="29.25" customHeight="1" x14ac:dyDescent="0.3">
      <c r="A4" s="12" t="s">
        <v>1</v>
      </c>
      <c r="B4" s="14" t="s">
        <v>3</v>
      </c>
      <c r="C4" s="12" t="s">
        <v>11</v>
      </c>
      <c r="D4" s="14" t="s">
        <v>76</v>
      </c>
      <c r="E4" s="12" t="s">
        <v>77</v>
      </c>
      <c r="F4" s="12" t="s">
        <v>14</v>
      </c>
      <c r="G4" s="12" t="s">
        <v>12</v>
      </c>
      <c r="H4" s="13" t="s">
        <v>9</v>
      </c>
      <c r="I4" s="13" t="s">
        <v>5</v>
      </c>
      <c r="J4" s="13" t="s">
        <v>10</v>
      </c>
      <c r="K4" s="13" t="s">
        <v>16</v>
      </c>
      <c r="L4" s="13" t="s">
        <v>79</v>
      </c>
      <c r="M4" s="12" t="s">
        <v>24</v>
      </c>
      <c r="N4" s="12" t="s">
        <v>84</v>
      </c>
      <c r="O4" s="12" t="s">
        <v>5</v>
      </c>
      <c r="P4" s="4" t="s">
        <v>85</v>
      </c>
      <c r="Q4" s="4" t="s">
        <v>136</v>
      </c>
      <c r="R4" s="4" t="s">
        <v>96</v>
      </c>
      <c r="S4" s="4" t="s">
        <v>86</v>
      </c>
      <c r="T4" s="4" t="s">
        <v>87</v>
      </c>
      <c r="U4" s="4" t="s">
        <v>88</v>
      </c>
      <c r="V4" s="4" t="s">
        <v>89</v>
      </c>
      <c r="W4" s="4" t="s">
        <v>28</v>
      </c>
      <c r="X4" s="4" t="s">
        <v>91</v>
      </c>
      <c r="Y4" s="4" t="s">
        <v>94</v>
      </c>
      <c r="Z4" s="4" t="s">
        <v>95</v>
      </c>
      <c r="AA4" s="4" t="s">
        <v>93</v>
      </c>
      <c r="AB4" s="4" t="s">
        <v>97</v>
      </c>
      <c r="AC4" s="4" t="s">
        <v>98</v>
      </c>
      <c r="AD4" s="4" t="s">
        <v>90</v>
      </c>
      <c r="AE4" s="4" t="s">
        <v>126</v>
      </c>
    </row>
    <row r="5" spans="1:32" s="4" customFormat="1" x14ac:dyDescent="0.3">
      <c r="A5" s="28">
        <v>45019</v>
      </c>
      <c r="B5" s="15">
        <v>1</v>
      </c>
      <c r="C5" s="15" t="s">
        <v>13</v>
      </c>
      <c r="D5" s="16">
        <v>16379</v>
      </c>
      <c r="E5" s="15"/>
      <c r="F5" s="15" t="s">
        <v>99</v>
      </c>
      <c r="G5" s="15" t="s">
        <v>100</v>
      </c>
      <c r="H5" s="17">
        <v>146.38</v>
      </c>
      <c r="I5" s="17"/>
      <c r="J5" s="17">
        <f t="shared" ref="J5:J7" si="0">H5+I5</f>
        <v>146.38</v>
      </c>
      <c r="K5" s="17">
        <v>146.38</v>
      </c>
      <c r="L5" s="17"/>
      <c r="M5" s="22">
        <f t="shared" ref="M5:M7" si="1">IF(G5="WAGES, TAX AND NI",H5,0)</f>
        <v>0</v>
      </c>
      <c r="N5" s="22">
        <f>IF(G5="SUBSISTENCE",J5,0)</f>
        <v>0</v>
      </c>
      <c r="O5" s="27">
        <f t="shared" ref="O5:O7" si="2">I5</f>
        <v>0</v>
      </c>
      <c r="P5" s="22">
        <f>IF($G5="EQUIPMENT",$H5,0)</f>
        <v>0</v>
      </c>
      <c r="Q5" s="22">
        <f>IF($G5="DEFIB",$H5,0)</f>
        <v>0</v>
      </c>
      <c r="R5" s="22">
        <f>IF($G5="STATIONERY",$H5,0)</f>
        <v>0</v>
      </c>
      <c r="S5" s="22">
        <f>IF($G5="PUBLICITY",$H5,0)</f>
        <v>0</v>
      </c>
      <c r="T5" s="22">
        <f>IF($G5="AFFILIATION",$H5,0)</f>
        <v>146.38</v>
      </c>
      <c r="U5" s="22">
        <f>IF($G5="INSURANCE",$H5,0)</f>
        <v>0</v>
      </c>
      <c r="V5" s="22">
        <f>IF($G5="S137",$H5,0)</f>
        <v>0</v>
      </c>
      <c r="W5" s="22">
        <f>IF($G5="TRAINING",$H5,0)</f>
        <v>0</v>
      </c>
      <c r="X5" s="22">
        <f>IF($G5="ESTATE",$H5,0)</f>
        <v>0</v>
      </c>
      <c r="Y5" s="22">
        <f>IF($G5="WALK",$H5,0)</f>
        <v>0</v>
      </c>
      <c r="Z5" s="22">
        <f>IF($G5="CHAIR",$H5,0)</f>
        <v>0</v>
      </c>
      <c r="AA5" s="22">
        <f>IF($G5="ELECTION",$H5,0)</f>
        <v>0</v>
      </c>
      <c r="AB5" s="22">
        <f>IF($G5="SIGNS",$H5,0)</f>
        <v>0</v>
      </c>
      <c r="AC5" s="22">
        <f>IF($G5="PROJECTS",$H5,0)</f>
        <v>0</v>
      </c>
      <c r="AD5" s="22">
        <f>IF($G5="AUDIT",$H5,0)</f>
        <v>0</v>
      </c>
      <c r="AE5" s="22">
        <f>IF($G5="BANK",$H5,0)</f>
        <v>0</v>
      </c>
      <c r="AF5" s="1">
        <f t="shared" ref="AF5" si="3">J5-(SUM(M5:AD5))</f>
        <v>0</v>
      </c>
    </row>
    <row r="6" spans="1:32" s="4" customFormat="1" x14ac:dyDescent="0.3">
      <c r="A6" s="28">
        <v>45046</v>
      </c>
      <c r="B6" s="15">
        <v>5</v>
      </c>
      <c r="C6" s="15" t="s">
        <v>101</v>
      </c>
      <c r="D6" s="16"/>
      <c r="E6" s="15"/>
      <c r="F6" s="15" t="s">
        <v>192</v>
      </c>
      <c r="G6" s="15" t="s">
        <v>102</v>
      </c>
      <c r="H6" s="17">
        <v>412.19900000000001</v>
      </c>
      <c r="I6" s="17"/>
      <c r="J6" s="17">
        <f t="shared" si="0"/>
        <v>412.19900000000001</v>
      </c>
      <c r="K6" s="17"/>
      <c r="L6" s="17"/>
      <c r="M6" s="22">
        <f t="shared" si="1"/>
        <v>412.19900000000001</v>
      </c>
      <c r="N6" s="22">
        <f t="shared" ref="N6:N7" si="4">IF(G6="SUBSISTENCE",J6,0)</f>
        <v>0</v>
      </c>
      <c r="O6" s="27">
        <f t="shared" si="2"/>
        <v>0</v>
      </c>
      <c r="P6" s="22">
        <f t="shared" ref="P6:P7" si="5">IF($G6="EQUIPMENT",$H6,0)</f>
        <v>0</v>
      </c>
      <c r="Q6" s="22">
        <f t="shared" ref="Q6:Q7" si="6">IF($G6="DEFIB",$H6,0)</f>
        <v>0</v>
      </c>
      <c r="R6" s="22">
        <f t="shared" ref="R6:R7" si="7">IF($G6="STATIONERY",$H6,0)</f>
        <v>0</v>
      </c>
      <c r="S6" s="22">
        <f t="shared" ref="S6:S7" si="8">IF($G6="PUBLICITY",$H6,0)</f>
        <v>0</v>
      </c>
      <c r="T6" s="22">
        <f t="shared" ref="T6:T7" si="9">IF($G6="AFFILIATION",$H6,0)</f>
        <v>0</v>
      </c>
      <c r="U6" s="22">
        <f t="shared" ref="U6:U7" si="10">IF($G6="INSURANCE",$H6,0)</f>
        <v>0</v>
      </c>
      <c r="V6" s="22">
        <f t="shared" ref="V6:V7" si="11">IF($G6="S137",$H6,0)</f>
        <v>0</v>
      </c>
      <c r="W6" s="22">
        <f t="shared" ref="W6:W7" si="12">IF($G6="TRAINING",$H6,0)</f>
        <v>0</v>
      </c>
      <c r="X6" s="22">
        <f t="shared" ref="X6:X7" si="13">IF($G6="ESTATE",$H6,0)</f>
        <v>0</v>
      </c>
      <c r="Y6" s="22">
        <f t="shared" ref="Y6:Y7" si="14">IF($G6="WALK",$H6,0)</f>
        <v>0</v>
      </c>
      <c r="Z6" s="22">
        <f t="shared" ref="Z6:Z7" si="15">IF($G6="CHAIR",$H6,0)</f>
        <v>0</v>
      </c>
      <c r="AA6" s="22">
        <f t="shared" ref="AA6:AA7" si="16">IF($G6="ELECTION",$H6,0)</f>
        <v>0</v>
      </c>
      <c r="AB6" s="22">
        <f t="shared" ref="AB6:AB7" si="17">IF($G6="SIGNS",$H6,0)</f>
        <v>0</v>
      </c>
      <c r="AC6" s="22">
        <f t="shared" ref="AC6:AC7" si="18">IF($G6="PROJECTS",$H6,0)</f>
        <v>0</v>
      </c>
      <c r="AD6" s="22">
        <f t="shared" ref="AD6:AD7" si="19">IF($G6="AUDIT",$H6,0)</f>
        <v>0</v>
      </c>
      <c r="AE6" s="22">
        <f t="shared" ref="AE6:AE7" si="20">IF($G6="BANK",$H6,0)</f>
        <v>0</v>
      </c>
      <c r="AF6" s="1">
        <f t="shared" ref="AF6:AF7" si="21">J6-(SUM(M6:AE6))</f>
        <v>0</v>
      </c>
    </row>
    <row r="7" spans="1:32" s="4" customFormat="1" x14ac:dyDescent="0.3">
      <c r="A7" s="28">
        <v>45046</v>
      </c>
      <c r="B7" s="15">
        <v>5</v>
      </c>
      <c r="C7" s="15" t="s">
        <v>101</v>
      </c>
      <c r="D7" s="16"/>
      <c r="E7" s="15"/>
      <c r="F7" s="15" t="s">
        <v>192</v>
      </c>
      <c r="G7" s="15" t="s">
        <v>103</v>
      </c>
      <c r="H7" s="17">
        <v>33.33</v>
      </c>
      <c r="I7" s="17"/>
      <c r="J7" s="17">
        <f t="shared" si="0"/>
        <v>33.33</v>
      </c>
      <c r="K7" s="17"/>
      <c r="L7" s="17"/>
      <c r="M7" s="22">
        <f t="shared" si="1"/>
        <v>0</v>
      </c>
      <c r="N7" s="22">
        <f t="shared" si="4"/>
        <v>33.33</v>
      </c>
      <c r="O7" s="27">
        <f t="shared" si="2"/>
        <v>0</v>
      </c>
      <c r="P7" s="22">
        <f t="shared" si="5"/>
        <v>0</v>
      </c>
      <c r="Q7" s="22">
        <f t="shared" si="6"/>
        <v>0</v>
      </c>
      <c r="R7" s="22">
        <f t="shared" si="7"/>
        <v>0</v>
      </c>
      <c r="S7" s="22">
        <f t="shared" si="8"/>
        <v>0</v>
      </c>
      <c r="T7" s="22">
        <f t="shared" si="9"/>
        <v>0</v>
      </c>
      <c r="U7" s="22">
        <f t="shared" si="10"/>
        <v>0</v>
      </c>
      <c r="V7" s="22">
        <f t="shared" si="11"/>
        <v>0</v>
      </c>
      <c r="W7" s="22">
        <f t="shared" si="12"/>
        <v>0</v>
      </c>
      <c r="X7" s="22">
        <f t="shared" si="13"/>
        <v>0</v>
      </c>
      <c r="Y7" s="22">
        <f t="shared" si="14"/>
        <v>0</v>
      </c>
      <c r="Z7" s="22">
        <f t="shared" si="15"/>
        <v>0</v>
      </c>
      <c r="AA7" s="22">
        <f t="shared" si="16"/>
        <v>0</v>
      </c>
      <c r="AB7" s="22">
        <f t="shared" si="17"/>
        <v>0</v>
      </c>
      <c r="AC7" s="22">
        <f t="shared" si="18"/>
        <v>0</v>
      </c>
      <c r="AD7" s="22">
        <f t="shared" si="19"/>
        <v>0</v>
      </c>
      <c r="AE7" s="22">
        <f t="shared" si="20"/>
        <v>0</v>
      </c>
      <c r="AF7" s="1">
        <f t="shared" si="21"/>
        <v>0</v>
      </c>
    </row>
    <row r="8" spans="1:32" s="50" customFormat="1" x14ac:dyDescent="0.3">
      <c r="A8" s="42">
        <v>44950</v>
      </c>
      <c r="B8" s="43"/>
      <c r="C8" s="43" t="s">
        <v>193</v>
      </c>
      <c r="D8" s="44" t="s">
        <v>187</v>
      </c>
      <c r="E8" s="43" t="s">
        <v>109</v>
      </c>
      <c r="F8" s="43" t="s">
        <v>129</v>
      </c>
      <c r="G8" s="43" t="s">
        <v>110</v>
      </c>
      <c r="H8" s="45">
        <v>9.4</v>
      </c>
      <c r="I8" s="45">
        <v>1.88</v>
      </c>
      <c r="J8" s="45">
        <f>H8+I8</f>
        <v>11.280000000000001</v>
      </c>
      <c r="K8" s="45"/>
      <c r="L8" s="46"/>
      <c r="M8" s="47">
        <f>IF(G8="WAGES, TAX AND NI",H8,0)</f>
        <v>0</v>
      </c>
      <c r="N8" s="47">
        <f>IF(G8="SUBSISTENCE",J8,0)</f>
        <v>0</v>
      </c>
      <c r="O8" s="48">
        <f>I8</f>
        <v>1.88</v>
      </c>
      <c r="P8" s="47">
        <f>IF($G8="EQUIPMENT",$H8,0)</f>
        <v>0</v>
      </c>
      <c r="Q8" s="47">
        <f>IF($G8="DEFIB",$H8,0)</f>
        <v>0</v>
      </c>
      <c r="R8" s="47">
        <f>IF($G8="STATIONERY",$H8,0)</f>
        <v>9.4</v>
      </c>
      <c r="S8" s="47">
        <f>IF($G8="PUBLICITY",$H8,0)</f>
        <v>0</v>
      </c>
      <c r="T8" s="47">
        <f>IF($G8="AFFILIATION",$H8,0)</f>
        <v>0</v>
      </c>
      <c r="U8" s="47">
        <f>IF($G8="INSURANCE",$H8,0)</f>
        <v>0</v>
      </c>
      <c r="V8" s="47">
        <f>IF($G8="S137",$H8,0)</f>
        <v>0</v>
      </c>
      <c r="W8" s="47">
        <f>IF($G8="TRAINING",$H8,0)</f>
        <v>0</v>
      </c>
      <c r="X8" s="47">
        <f>IF($G8="ESTATE",$H8,0)</f>
        <v>0</v>
      </c>
      <c r="Y8" s="47">
        <f>IF($G8="WALK",$H8,0)</f>
        <v>0</v>
      </c>
      <c r="Z8" s="47">
        <f>IF($G8="CHAIR",$H8,0)</f>
        <v>0</v>
      </c>
      <c r="AA8" s="47">
        <f>IF($G8="ELECTION",$H8,0)</f>
        <v>0</v>
      </c>
      <c r="AB8" s="47">
        <f>IF($G8="SIGNS",$H8,0)</f>
        <v>0</v>
      </c>
      <c r="AC8" s="47">
        <f>IF($G8="PROJECTS",$H8,0)</f>
        <v>0</v>
      </c>
      <c r="AD8" s="47">
        <f>IF($G8="AUDIT",$H8,0)</f>
        <v>0</v>
      </c>
      <c r="AE8" s="47">
        <f>IF($G8="BANK",$H8,0)</f>
        <v>0</v>
      </c>
      <c r="AF8" s="49">
        <f>J8-(SUM(M8:AE8))</f>
        <v>0</v>
      </c>
    </row>
    <row r="9" spans="1:32" s="50" customFormat="1" x14ac:dyDescent="0.3">
      <c r="A9" s="42">
        <v>44981</v>
      </c>
      <c r="B9" s="43"/>
      <c r="C9" s="43" t="s">
        <v>193</v>
      </c>
      <c r="D9" s="44" t="s">
        <v>189</v>
      </c>
      <c r="E9" s="43" t="s">
        <v>109</v>
      </c>
      <c r="F9" s="43" t="s">
        <v>188</v>
      </c>
      <c r="G9" s="43" t="s">
        <v>110</v>
      </c>
      <c r="H9" s="45">
        <v>9.4</v>
      </c>
      <c r="I9" s="45">
        <v>1.88</v>
      </c>
      <c r="J9" s="45">
        <f t="shared" ref="J9:J10" si="22">H9+I9</f>
        <v>11.280000000000001</v>
      </c>
      <c r="K9" s="45">
        <f>SUM(J6:J9)</f>
        <v>468.08899999999994</v>
      </c>
      <c r="L9" s="46"/>
      <c r="M9" s="47">
        <f t="shared" ref="M9:M10" si="23">IF(G9="WAGES, TAX AND NI",H9,0)</f>
        <v>0</v>
      </c>
      <c r="N9" s="47">
        <f t="shared" ref="N9:N10" si="24">IF(G9="SUBSISTENCE",J9,0)</f>
        <v>0</v>
      </c>
      <c r="O9" s="48">
        <f t="shared" ref="O9:O10" si="25">I9</f>
        <v>1.88</v>
      </c>
      <c r="P9" s="47">
        <f>IF($G9="EQUIPMENT",$H9,0)</f>
        <v>0</v>
      </c>
      <c r="Q9" s="47">
        <f>IF($G9="DEFIB",$H9,0)</f>
        <v>0</v>
      </c>
      <c r="R9" s="47">
        <f>IF($G9="STATIONERY",$H9,0)</f>
        <v>9.4</v>
      </c>
      <c r="S9" s="47">
        <f>IF($G9="PUBLICITY",$H9,0)</f>
        <v>0</v>
      </c>
      <c r="T9" s="47">
        <f>IF($G9="AFFILIATION",$H9,0)</f>
        <v>0</v>
      </c>
      <c r="U9" s="47">
        <f>IF($G9="INSURANCE",$H9,0)</f>
        <v>0</v>
      </c>
      <c r="V9" s="47">
        <f>IF($G9="S137",$H9,0)</f>
        <v>0</v>
      </c>
      <c r="W9" s="47">
        <f>IF($G9="TRAINING",$H9,0)</f>
        <v>0</v>
      </c>
      <c r="X9" s="47">
        <f>IF($G9="ESTATE",$H9,0)</f>
        <v>0</v>
      </c>
      <c r="Y9" s="47">
        <f>IF($G9="WALK",$H9,0)</f>
        <v>0</v>
      </c>
      <c r="Z9" s="47">
        <f>IF($G9="CHAIR",$H9,0)</f>
        <v>0</v>
      </c>
      <c r="AA9" s="47">
        <f>IF($G9="ELECTION",$H9,0)</f>
        <v>0</v>
      </c>
      <c r="AB9" s="47">
        <f>IF($G9="SIGNS",$H9,0)</f>
        <v>0</v>
      </c>
      <c r="AC9" s="47">
        <f>IF($G9="PROJECTS",$H9,0)</f>
        <v>0</v>
      </c>
      <c r="AD9" s="47">
        <f>IF($G9="AUDIT",$H9,0)</f>
        <v>0</v>
      </c>
      <c r="AE9" s="47">
        <f>IF($G9="BANK",$H9,0)</f>
        <v>0</v>
      </c>
      <c r="AF9" s="49">
        <f t="shared" ref="AF9" si="26">J9-(SUM(M9:AE9))</f>
        <v>0</v>
      </c>
    </row>
    <row r="10" spans="1:32" x14ac:dyDescent="0.3">
      <c r="A10" s="28">
        <v>45046</v>
      </c>
      <c r="B10" s="15">
        <v>4</v>
      </c>
      <c r="C10" s="15" t="s">
        <v>15</v>
      </c>
      <c r="D10" s="16"/>
      <c r="E10" s="15"/>
      <c r="F10" s="15" t="s">
        <v>104</v>
      </c>
      <c r="G10" s="15" t="s">
        <v>102</v>
      </c>
      <c r="H10" s="17">
        <v>103</v>
      </c>
      <c r="I10" s="17"/>
      <c r="J10" s="17">
        <f t="shared" si="22"/>
        <v>103</v>
      </c>
      <c r="K10" s="17">
        <v>103</v>
      </c>
      <c r="L10" s="17"/>
      <c r="M10" s="22">
        <f t="shared" si="23"/>
        <v>103</v>
      </c>
      <c r="N10" s="22">
        <f t="shared" si="24"/>
        <v>0</v>
      </c>
      <c r="O10" s="27">
        <f t="shared" si="25"/>
        <v>0</v>
      </c>
      <c r="P10" s="22">
        <f t="shared" ref="P10" si="27">IF($G10="EQUIPMENT",$H10,0)</f>
        <v>0</v>
      </c>
      <c r="Q10" s="22">
        <f t="shared" ref="Q10" si="28">IF($G10="DEFIB",$H10,0)</f>
        <v>0</v>
      </c>
      <c r="R10" s="22">
        <f t="shared" ref="R10" si="29">IF($G10="STATIONERY",$H10,0)</f>
        <v>0</v>
      </c>
      <c r="S10" s="22">
        <f t="shared" ref="S10" si="30">IF($G10="PUBLICITY",$H10,0)</f>
        <v>0</v>
      </c>
      <c r="T10" s="22">
        <f t="shared" ref="T10" si="31">IF($G10="AFFILIATION",$H10,0)</f>
        <v>0</v>
      </c>
      <c r="U10" s="22">
        <f t="shared" ref="U10" si="32">IF($G10="INSURANCE",$H10,0)</f>
        <v>0</v>
      </c>
      <c r="V10" s="22">
        <f t="shared" ref="V10" si="33">IF($G10="S137",$H10,0)</f>
        <v>0</v>
      </c>
      <c r="W10" s="22">
        <f t="shared" ref="W10" si="34">IF($G10="TRAINING",$H10,0)</f>
        <v>0</v>
      </c>
      <c r="X10" s="22">
        <f t="shared" ref="X10" si="35">IF($G10="ESTATE",$H10,0)</f>
        <v>0</v>
      </c>
      <c r="Y10" s="22">
        <f t="shared" ref="Y10" si="36">IF($G10="WALK",$H10,0)</f>
        <v>0</v>
      </c>
      <c r="Z10" s="22">
        <f t="shared" ref="Z10" si="37">IF($G10="CHAIR",$H10,0)</f>
        <v>0</v>
      </c>
      <c r="AA10" s="22">
        <f t="shared" ref="AA10" si="38">IF($G10="ELECTION",$H10,0)</f>
        <v>0</v>
      </c>
      <c r="AB10" s="22">
        <f t="shared" ref="AB10" si="39">IF($G10="SIGNS",$H10,0)</f>
        <v>0</v>
      </c>
      <c r="AC10" s="22">
        <f t="shared" ref="AC10" si="40">IF($G10="PROJECTS",$H10,0)</f>
        <v>0</v>
      </c>
      <c r="AD10" s="22">
        <f t="shared" ref="AD10" si="41">IF($G10="AUDIT",$H10,0)</f>
        <v>0</v>
      </c>
      <c r="AE10" s="22">
        <f t="shared" ref="AE10" si="42">IF($G10="BANK",$H10,0)</f>
        <v>0</v>
      </c>
      <c r="AF10" s="1">
        <f t="shared" ref="AF10" si="43">J10-(SUM(M10:AE10))</f>
        <v>0</v>
      </c>
    </row>
    <row r="11" spans="1:32" s="4" customFormat="1" x14ac:dyDescent="0.3">
      <c r="A11" s="28">
        <v>45046</v>
      </c>
      <c r="B11" s="15">
        <v>6</v>
      </c>
      <c r="C11" s="15" t="s">
        <v>101</v>
      </c>
      <c r="D11" s="16"/>
      <c r="E11" s="15"/>
      <c r="F11" s="15" t="s">
        <v>142</v>
      </c>
      <c r="G11" s="15" t="s">
        <v>102</v>
      </c>
      <c r="H11" s="17">
        <v>412.19</v>
      </c>
      <c r="I11" s="17"/>
      <c r="J11" s="17">
        <f t="shared" ref="J11:J83" si="44">H11+I11</f>
        <v>412.19</v>
      </c>
      <c r="K11" s="17"/>
      <c r="L11" s="17"/>
      <c r="M11" s="22">
        <f t="shared" ref="M11:M73" si="45">IF(G11="WAGES, TAX AND NI",H11,0)</f>
        <v>412.19</v>
      </c>
      <c r="N11" s="22">
        <f t="shared" ref="N11:N73" si="46">IF(G11="SUBSISTENCE",J11,0)</f>
        <v>0</v>
      </c>
      <c r="O11" s="27">
        <f t="shared" ref="O11:O83" si="47">I11</f>
        <v>0</v>
      </c>
      <c r="P11" s="22">
        <f t="shared" ref="P11:P82" si="48">IF($G11="EQUIPMENT",$H11,0)</f>
        <v>0</v>
      </c>
      <c r="Q11" s="22">
        <f t="shared" ref="Q11:Q65" si="49">IF($G11="DEFIB",$H11,0)</f>
        <v>0</v>
      </c>
      <c r="R11" s="22">
        <f t="shared" ref="R11:R82" si="50">IF($G11="STATIONERY",$H11,0)</f>
        <v>0</v>
      </c>
      <c r="S11" s="22">
        <f t="shared" ref="S11:S82" si="51">IF($G11="PUBLICITY",$H11,0)</f>
        <v>0</v>
      </c>
      <c r="T11" s="22">
        <f t="shared" ref="T11:T82" si="52">IF($G11="AFFILIATION",$H11,0)</f>
        <v>0</v>
      </c>
      <c r="U11" s="22">
        <f t="shared" ref="U11:U82" si="53">IF($G11="INSURANCE",$H11,0)</f>
        <v>0</v>
      </c>
      <c r="V11" s="22">
        <f t="shared" ref="V11:V82" si="54">IF($G11="S137",$H11,0)</f>
        <v>0</v>
      </c>
      <c r="W11" s="22">
        <f t="shared" ref="W11:W82" si="55">IF($G11="TRAINING",$H11,0)</f>
        <v>0</v>
      </c>
      <c r="X11" s="22">
        <f t="shared" ref="X11:X82" si="56">IF($G11="ESTATE",$H11,0)</f>
        <v>0</v>
      </c>
      <c r="Y11" s="22">
        <f t="shared" ref="Y11:Y82" si="57">IF($G11="WALK",$H11,0)</f>
        <v>0</v>
      </c>
      <c r="Z11" s="22">
        <f t="shared" ref="Z11:Z82" si="58">IF($G11="CHAIR",$H11,0)</f>
        <v>0</v>
      </c>
      <c r="AA11" s="22">
        <f t="shared" ref="AA11:AA82" si="59">IF($G11="ELECTION",$H11,0)</f>
        <v>0</v>
      </c>
      <c r="AB11" s="22">
        <f t="shared" ref="AB11:AB82" si="60">IF($G11="SIGNS",$H11,0)</f>
        <v>0</v>
      </c>
      <c r="AC11" s="22">
        <f t="shared" ref="AC11:AC77" si="61">IF($G11="PROJECTS",$H11,0)</f>
        <v>0</v>
      </c>
      <c r="AD11" s="22">
        <f t="shared" ref="AD11:AD82" si="62">IF($G11="AUDIT",$H11,0)</f>
        <v>0</v>
      </c>
      <c r="AE11" s="22">
        <f t="shared" ref="AE11:AE82" si="63">IF($G11="BANK",$H11,0)</f>
        <v>0</v>
      </c>
      <c r="AF11" s="1">
        <f>J11-(SUM(M11:AD11))</f>
        <v>0</v>
      </c>
    </row>
    <row r="12" spans="1:32" s="4" customFormat="1" x14ac:dyDescent="0.3">
      <c r="A12" s="28">
        <v>45046</v>
      </c>
      <c r="B12" s="15">
        <v>6</v>
      </c>
      <c r="C12" s="15" t="s">
        <v>101</v>
      </c>
      <c r="D12" s="16"/>
      <c r="E12" s="15"/>
      <c r="F12" s="15" t="s">
        <v>142</v>
      </c>
      <c r="G12" s="15" t="s">
        <v>103</v>
      </c>
      <c r="H12" s="17">
        <v>33.33</v>
      </c>
      <c r="I12" s="17"/>
      <c r="J12" s="17">
        <f t="shared" si="44"/>
        <v>33.33</v>
      </c>
      <c r="K12" s="17"/>
      <c r="L12" s="17"/>
      <c r="M12" s="22">
        <f t="shared" si="45"/>
        <v>0</v>
      </c>
      <c r="N12" s="22">
        <f t="shared" si="46"/>
        <v>33.33</v>
      </c>
      <c r="O12" s="27">
        <f t="shared" si="47"/>
        <v>0</v>
      </c>
      <c r="P12" s="22">
        <f t="shared" si="48"/>
        <v>0</v>
      </c>
      <c r="Q12" s="22">
        <f t="shared" si="49"/>
        <v>0</v>
      </c>
      <c r="R12" s="22">
        <f t="shared" si="50"/>
        <v>0</v>
      </c>
      <c r="S12" s="22">
        <f t="shared" si="51"/>
        <v>0</v>
      </c>
      <c r="T12" s="22">
        <f t="shared" si="52"/>
        <v>0</v>
      </c>
      <c r="U12" s="22">
        <f t="shared" si="53"/>
        <v>0</v>
      </c>
      <c r="V12" s="22">
        <f t="shared" si="54"/>
        <v>0</v>
      </c>
      <c r="W12" s="22">
        <f t="shared" si="55"/>
        <v>0</v>
      </c>
      <c r="X12" s="22">
        <f t="shared" si="56"/>
        <v>0</v>
      </c>
      <c r="Y12" s="22">
        <f t="shared" si="57"/>
        <v>0</v>
      </c>
      <c r="Z12" s="22">
        <f t="shared" si="58"/>
        <v>0</v>
      </c>
      <c r="AA12" s="22">
        <f t="shared" si="59"/>
        <v>0</v>
      </c>
      <c r="AB12" s="22">
        <f t="shared" si="60"/>
        <v>0</v>
      </c>
      <c r="AC12" s="22">
        <f t="shared" si="61"/>
        <v>0</v>
      </c>
      <c r="AD12" s="22">
        <f t="shared" si="62"/>
        <v>0</v>
      </c>
      <c r="AE12" s="22">
        <f t="shared" si="63"/>
        <v>0</v>
      </c>
      <c r="AF12" s="1">
        <f>J12-(SUM(M12:AD12))</f>
        <v>0</v>
      </c>
    </row>
    <row r="13" spans="1:32" s="4" customFormat="1" x14ac:dyDescent="0.3">
      <c r="A13" s="28">
        <v>45009</v>
      </c>
      <c r="B13" s="15">
        <v>6</v>
      </c>
      <c r="C13" s="15" t="s">
        <v>108</v>
      </c>
      <c r="D13" s="16" t="s">
        <v>201</v>
      </c>
      <c r="E13" s="15" t="s">
        <v>109</v>
      </c>
      <c r="F13" s="15" t="s">
        <v>138</v>
      </c>
      <c r="G13" s="15" t="s">
        <v>110</v>
      </c>
      <c r="H13" s="17">
        <v>9.4</v>
      </c>
      <c r="I13" s="17">
        <v>1.88</v>
      </c>
      <c r="J13" s="17">
        <f t="shared" si="44"/>
        <v>11.280000000000001</v>
      </c>
      <c r="K13" s="17">
        <f>SUM(J11:J13)</f>
        <v>456.79999999999995</v>
      </c>
      <c r="L13" s="17"/>
      <c r="M13" s="22">
        <f t="shared" si="45"/>
        <v>0</v>
      </c>
      <c r="N13" s="22">
        <f t="shared" si="46"/>
        <v>0</v>
      </c>
      <c r="O13" s="27">
        <f t="shared" si="47"/>
        <v>1.88</v>
      </c>
      <c r="P13" s="22">
        <f t="shared" si="48"/>
        <v>0</v>
      </c>
      <c r="Q13" s="22">
        <f t="shared" si="49"/>
        <v>0</v>
      </c>
      <c r="R13" s="22">
        <f t="shared" si="50"/>
        <v>9.4</v>
      </c>
      <c r="S13" s="22">
        <f t="shared" si="51"/>
        <v>0</v>
      </c>
      <c r="T13" s="22">
        <f t="shared" si="52"/>
        <v>0</v>
      </c>
      <c r="U13" s="22">
        <f t="shared" si="53"/>
        <v>0</v>
      </c>
      <c r="V13" s="22">
        <f t="shared" si="54"/>
        <v>0</v>
      </c>
      <c r="W13" s="22">
        <f t="shared" si="55"/>
        <v>0</v>
      </c>
      <c r="X13" s="22">
        <f t="shared" si="56"/>
        <v>0</v>
      </c>
      <c r="Y13" s="22">
        <f t="shared" si="57"/>
        <v>0</v>
      </c>
      <c r="Z13" s="22">
        <f t="shared" si="58"/>
        <v>0</v>
      </c>
      <c r="AA13" s="22">
        <f t="shared" si="59"/>
        <v>0</v>
      </c>
      <c r="AB13" s="22">
        <f t="shared" si="60"/>
        <v>0</v>
      </c>
      <c r="AC13" s="22">
        <f t="shared" si="61"/>
        <v>0</v>
      </c>
      <c r="AD13" s="22">
        <f t="shared" si="62"/>
        <v>0</v>
      </c>
      <c r="AE13" s="22">
        <f t="shared" si="63"/>
        <v>0</v>
      </c>
      <c r="AF13" s="1">
        <f>J13-(SUM(M13:AD13))</f>
        <v>0</v>
      </c>
    </row>
    <row r="14" spans="1:32" s="4" customFormat="1" x14ac:dyDescent="0.3">
      <c r="A14" s="28">
        <v>45046</v>
      </c>
      <c r="B14" s="15">
        <v>7</v>
      </c>
      <c r="C14" s="15" t="s">
        <v>15</v>
      </c>
      <c r="D14" s="16"/>
      <c r="E14" s="15"/>
      <c r="F14" s="15" t="s">
        <v>104</v>
      </c>
      <c r="G14" s="15" t="s">
        <v>102</v>
      </c>
      <c r="H14" s="17">
        <v>103</v>
      </c>
      <c r="I14" s="17"/>
      <c r="J14" s="17">
        <f t="shared" si="44"/>
        <v>103</v>
      </c>
      <c r="K14" s="17">
        <v>103</v>
      </c>
      <c r="L14" s="17"/>
      <c r="M14" s="22">
        <f t="shared" si="45"/>
        <v>103</v>
      </c>
      <c r="N14" s="22">
        <f t="shared" si="46"/>
        <v>0</v>
      </c>
      <c r="O14" s="27">
        <f t="shared" si="47"/>
        <v>0</v>
      </c>
      <c r="P14" s="22">
        <f t="shared" si="48"/>
        <v>0</v>
      </c>
      <c r="Q14" s="22">
        <f t="shared" si="49"/>
        <v>0</v>
      </c>
      <c r="R14" s="22">
        <f t="shared" si="50"/>
        <v>0</v>
      </c>
      <c r="S14" s="22">
        <f t="shared" si="51"/>
        <v>0</v>
      </c>
      <c r="T14" s="22">
        <f t="shared" si="52"/>
        <v>0</v>
      </c>
      <c r="U14" s="22">
        <f t="shared" si="53"/>
        <v>0</v>
      </c>
      <c r="V14" s="22">
        <f t="shared" si="54"/>
        <v>0</v>
      </c>
      <c r="W14" s="22">
        <f t="shared" si="55"/>
        <v>0</v>
      </c>
      <c r="X14" s="22">
        <f t="shared" si="56"/>
        <v>0</v>
      </c>
      <c r="Y14" s="22">
        <f t="shared" si="57"/>
        <v>0</v>
      </c>
      <c r="Z14" s="22">
        <f t="shared" si="58"/>
        <v>0</v>
      </c>
      <c r="AA14" s="22">
        <f t="shared" si="59"/>
        <v>0</v>
      </c>
      <c r="AB14" s="22">
        <f t="shared" si="60"/>
        <v>0</v>
      </c>
      <c r="AC14" s="22">
        <f t="shared" si="61"/>
        <v>0</v>
      </c>
      <c r="AD14" s="22">
        <f t="shared" si="62"/>
        <v>0</v>
      </c>
      <c r="AE14" s="22">
        <f t="shared" si="63"/>
        <v>0</v>
      </c>
      <c r="AF14" s="1">
        <f>J14-(SUM(M14:AD14))</f>
        <v>0</v>
      </c>
    </row>
    <row r="15" spans="1:32" s="4" customFormat="1" x14ac:dyDescent="0.3">
      <c r="A15" s="28">
        <v>45006</v>
      </c>
      <c r="B15" s="15">
        <v>2</v>
      </c>
      <c r="C15" s="15" t="s">
        <v>195</v>
      </c>
      <c r="D15" s="16">
        <v>25791</v>
      </c>
      <c r="E15" s="15" t="s">
        <v>196</v>
      </c>
      <c r="F15" s="15" t="s">
        <v>197</v>
      </c>
      <c r="G15" s="15" t="s">
        <v>198</v>
      </c>
      <c r="H15" s="17">
        <v>870</v>
      </c>
      <c r="I15" s="17">
        <v>174</v>
      </c>
      <c r="J15" s="17">
        <f t="shared" ref="J15" si="64">H15+I15</f>
        <v>1044</v>
      </c>
      <c r="K15" s="17">
        <v>1044</v>
      </c>
      <c r="L15" s="17"/>
      <c r="M15" s="22">
        <f t="shared" ref="M15" si="65">IF(G15="WAGES, TAX AND NI",H15,0)</f>
        <v>0</v>
      </c>
      <c r="N15" s="22">
        <f t="shared" si="46"/>
        <v>0</v>
      </c>
      <c r="O15" s="27">
        <f t="shared" ref="O15" si="66">I15</f>
        <v>174</v>
      </c>
      <c r="P15" s="22">
        <f t="shared" si="48"/>
        <v>0</v>
      </c>
      <c r="Q15" s="22">
        <f t="shared" si="49"/>
        <v>0</v>
      </c>
      <c r="R15" s="22">
        <f t="shared" si="50"/>
        <v>0</v>
      </c>
      <c r="S15" s="22">
        <f t="shared" si="51"/>
        <v>0</v>
      </c>
      <c r="T15" s="22">
        <f t="shared" si="52"/>
        <v>0</v>
      </c>
      <c r="U15" s="22">
        <f t="shared" si="53"/>
        <v>0</v>
      </c>
      <c r="V15" s="22">
        <f t="shared" si="54"/>
        <v>0</v>
      </c>
      <c r="W15" s="22">
        <f t="shared" si="55"/>
        <v>0</v>
      </c>
      <c r="X15" s="22">
        <f t="shared" si="56"/>
        <v>0</v>
      </c>
      <c r="Y15" s="22">
        <f t="shared" si="57"/>
        <v>0</v>
      </c>
      <c r="Z15" s="22">
        <f t="shared" si="58"/>
        <v>0</v>
      </c>
      <c r="AA15" s="22">
        <f t="shared" si="59"/>
        <v>0</v>
      </c>
      <c r="AB15" s="22">
        <f t="shared" si="60"/>
        <v>870</v>
      </c>
      <c r="AC15" s="22">
        <f t="shared" si="61"/>
        <v>0</v>
      </c>
      <c r="AD15" s="22">
        <f t="shared" si="62"/>
        <v>0</v>
      </c>
      <c r="AE15" s="22">
        <f t="shared" si="63"/>
        <v>0</v>
      </c>
      <c r="AF15" s="1">
        <f t="shared" ref="AF15" si="67">J15-(SUM(M15:AD15))</f>
        <v>0</v>
      </c>
    </row>
    <row r="16" spans="1:32" s="4" customFormat="1" x14ac:dyDescent="0.3">
      <c r="A16" s="28">
        <v>45012</v>
      </c>
      <c r="B16" s="15">
        <v>3</v>
      </c>
      <c r="C16" s="15" t="s">
        <v>190</v>
      </c>
      <c r="D16" s="16">
        <v>27032301</v>
      </c>
      <c r="E16" s="15" t="s">
        <v>199</v>
      </c>
      <c r="F16" s="15" t="s">
        <v>200</v>
      </c>
      <c r="G16" s="15" t="s">
        <v>198</v>
      </c>
      <c r="H16" s="17">
        <v>190</v>
      </c>
      <c r="I16" s="17">
        <v>38</v>
      </c>
      <c r="J16" s="17">
        <f t="shared" si="44"/>
        <v>228</v>
      </c>
      <c r="K16" s="17">
        <v>228</v>
      </c>
      <c r="L16" s="17"/>
      <c r="M16" s="22">
        <f t="shared" si="45"/>
        <v>0</v>
      </c>
      <c r="N16" s="22">
        <f t="shared" si="46"/>
        <v>0</v>
      </c>
      <c r="O16" s="27">
        <f t="shared" si="47"/>
        <v>38</v>
      </c>
      <c r="P16" s="22">
        <f t="shared" si="48"/>
        <v>0</v>
      </c>
      <c r="Q16" s="22">
        <f t="shared" si="49"/>
        <v>0</v>
      </c>
      <c r="R16" s="22">
        <f t="shared" si="50"/>
        <v>0</v>
      </c>
      <c r="S16" s="22">
        <f t="shared" si="51"/>
        <v>0</v>
      </c>
      <c r="T16" s="22">
        <f t="shared" si="52"/>
        <v>0</v>
      </c>
      <c r="U16" s="22">
        <f t="shared" si="53"/>
        <v>0</v>
      </c>
      <c r="V16" s="22">
        <f t="shared" si="54"/>
        <v>0</v>
      </c>
      <c r="W16" s="22">
        <f t="shared" si="55"/>
        <v>0</v>
      </c>
      <c r="X16" s="22">
        <f t="shared" si="56"/>
        <v>0</v>
      </c>
      <c r="Y16" s="22">
        <f t="shared" si="57"/>
        <v>0</v>
      </c>
      <c r="Z16" s="22">
        <f t="shared" si="58"/>
        <v>0</v>
      </c>
      <c r="AA16" s="22">
        <f t="shared" si="59"/>
        <v>0</v>
      </c>
      <c r="AB16" s="22">
        <f t="shared" si="60"/>
        <v>190</v>
      </c>
      <c r="AC16" s="22">
        <f t="shared" si="61"/>
        <v>0</v>
      </c>
      <c r="AD16" s="22">
        <f t="shared" si="62"/>
        <v>0</v>
      </c>
      <c r="AE16" s="22">
        <f t="shared" si="63"/>
        <v>0</v>
      </c>
      <c r="AF16" s="1">
        <f t="shared" ref="AF16:AF22" si="68">J16-(SUM(M16:AD16))</f>
        <v>0</v>
      </c>
    </row>
    <row r="17" spans="1:32" s="4" customFormat="1" x14ac:dyDescent="0.3">
      <c r="A17" s="28">
        <v>45058</v>
      </c>
      <c r="B17" s="15">
        <v>8</v>
      </c>
      <c r="C17" s="15" t="s">
        <v>101</v>
      </c>
      <c r="D17" s="16"/>
      <c r="E17" s="15"/>
      <c r="F17" s="15" t="s">
        <v>143</v>
      </c>
      <c r="G17" s="15" t="s">
        <v>102</v>
      </c>
      <c r="H17" s="17">
        <v>412.19</v>
      </c>
      <c r="I17" s="17"/>
      <c r="J17" s="17">
        <f t="shared" ref="J17:J19" si="69">H17+I17</f>
        <v>412.19</v>
      </c>
      <c r="K17" s="17"/>
      <c r="L17" s="17"/>
      <c r="M17" s="22">
        <f t="shared" ref="M17:M19" si="70">IF(G17="WAGES, TAX AND NI",H17,0)</f>
        <v>412.19</v>
      </c>
      <c r="N17" s="22">
        <f t="shared" ref="N17:N19" si="71">IF(G17="SUBSISTENCE",J17,0)</f>
        <v>0</v>
      </c>
      <c r="O17" s="27">
        <f t="shared" ref="O17:O19" si="72">I17</f>
        <v>0</v>
      </c>
      <c r="P17" s="22">
        <f t="shared" si="48"/>
        <v>0</v>
      </c>
      <c r="Q17" s="22">
        <f t="shared" si="49"/>
        <v>0</v>
      </c>
      <c r="R17" s="22">
        <f t="shared" si="50"/>
        <v>0</v>
      </c>
      <c r="S17" s="22">
        <f t="shared" si="51"/>
        <v>0</v>
      </c>
      <c r="T17" s="22">
        <f t="shared" si="52"/>
        <v>0</v>
      </c>
      <c r="U17" s="22">
        <f t="shared" si="53"/>
        <v>0</v>
      </c>
      <c r="V17" s="22">
        <f t="shared" si="54"/>
        <v>0</v>
      </c>
      <c r="W17" s="22">
        <f t="shared" si="55"/>
        <v>0</v>
      </c>
      <c r="X17" s="22">
        <f t="shared" si="56"/>
        <v>0</v>
      </c>
      <c r="Y17" s="22">
        <f t="shared" si="57"/>
        <v>0</v>
      </c>
      <c r="Z17" s="22">
        <f t="shared" si="58"/>
        <v>0</v>
      </c>
      <c r="AA17" s="22">
        <f t="shared" si="59"/>
        <v>0</v>
      </c>
      <c r="AB17" s="22">
        <f t="shared" si="60"/>
        <v>0</v>
      </c>
      <c r="AC17" s="22">
        <f t="shared" si="61"/>
        <v>0</v>
      </c>
      <c r="AD17" s="22">
        <f t="shared" si="62"/>
        <v>0</v>
      </c>
      <c r="AE17" s="22">
        <f t="shared" si="63"/>
        <v>0</v>
      </c>
      <c r="AF17" s="1">
        <f t="shared" si="68"/>
        <v>0</v>
      </c>
    </row>
    <row r="18" spans="1:32" s="4" customFormat="1" x14ac:dyDescent="0.3">
      <c r="A18" s="28">
        <v>45058</v>
      </c>
      <c r="B18" s="15">
        <v>8</v>
      </c>
      <c r="C18" s="15" t="s">
        <v>101</v>
      </c>
      <c r="D18" s="16"/>
      <c r="E18" s="15"/>
      <c r="F18" s="15" t="s">
        <v>143</v>
      </c>
      <c r="G18" s="15" t="s">
        <v>103</v>
      </c>
      <c r="H18" s="17">
        <v>33.33</v>
      </c>
      <c r="I18" s="17"/>
      <c r="J18" s="17">
        <f t="shared" si="69"/>
        <v>33.33</v>
      </c>
      <c r="K18" s="17"/>
      <c r="L18" s="17"/>
      <c r="M18" s="22">
        <f t="shared" si="70"/>
        <v>0</v>
      </c>
      <c r="N18" s="22">
        <f t="shared" si="71"/>
        <v>33.33</v>
      </c>
      <c r="O18" s="27">
        <f t="shared" si="72"/>
        <v>0</v>
      </c>
      <c r="P18" s="22">
        <f t="shared" si="48"/>
        <v>0</v>
      </c>
      <c r="Q18" s="22">
        <f t="shared" si="49"/>
        <v>0</v>
      </c>
      <c r="R18" s="22">
        <f t="shared" si="50"/>
        <v>0</v>
      </c>
      <c r="S18" s="22">
        <f t="shared" si="51"/>
        <v>0</v>
      </c>
      <c r="T18" s="22">
        <f t="shared" si="52"/>
        <v>0</v>
      </c>
      <c r="U18" s="22">
        <f t="shared" si="53"/>
        <v>0</v>
      </c>
      <c r="V18" s="22">
        <f t="shared" si="54"/>
        <v>0</v>
      </c>
      <c r="W18" s="22">
        <f t="shared" si="55"/>
        <v>0</v>
      </c>
      <c r="X18" s="22">
        <f t="shared" si="56"/>
        <v>0</v>
      </c>
      <c r="Y18" s="22">
        <f t="shared" si="57"/>
        <v>0</v>
      </c>
      <c r="Z18" s="22">
        <f t="shared" si="58"/>
        <v>0</v>
      </c>
      <c r="AA18" s="22">
        <f t="shared" si="59"/>
        <v>0</v>
      </c>
      <c r="AB18" s="22">
        <f t="shared" si="60"/>
        <v>0</v>
      </c>
      <c r="AC18" s="22">
        <f t="shared" si="61"/>
        <v>0</v>
      </c>
      <c r="AD18" s="22">
        <f t="shared" si="62"/>
        <v>0</v>
      </c>
      <c r="AE18" s="22">
        <f t="shared" si="63"/>
        <v>0</v>
      </c>
      <c r="AF18" s="1">
        <f t="shared" si="68"/>
        <v>0</v>
      </c>
    </row>
    <row r="19" spans="1:32" s="4" customFormat="1" x14ac:dyDescent="0.3">
      <c r="A19" s="28">
        <v>45040</v>
      </c>
      <c r="B19" s="15">
        <v>8</v>
      </c>
      <c r="C19" s="15" t="s">
        <v>108</v>
      </c>
      <c r="D19" s="16" t="s">
        <v>202</v>
      </c>
      <c r="E19" s="15" t="s">
        <v>109</v>
      </c>
      <c r="F19" s="15" t="s">
        <v>144</v>
      </c>
      <c r="G19" s="15" t="s">
        <v>110</v>
      </c>
      <c r="H19" s="17">
        <v>10.3</v>
      </c>
      <c r="I19" s="17">
        <v>2.06</v>
      </c>
      <c r="J19" s="17">
        <f t="shared" si="69"/>
        <v>12.360000000000001</v>
      </c>
      <c r="K19" s="17">
        <f>SUM(J17:J19)</f>
        <v>457.88</v>
      </c>
      <c r="L19" s="17"/>
      <c r="M19" s="22">
        <f t="shared" si="70"/>
        <v>0</v>
      </c>
      <c r="N19" s="22">
        <f t="shared" si="71"/>
        <v>0</v>
      </c>
      <c r="O19" s="27">
        <f t="shared" si="72"/>
        <v>2.06</v>
      </c>
      <c r="P19" s="22">
        <f t="shared" si="48"/>
        <v>0</v>
      </c>
      <c r="Q19" s="22">
        <f t="shared" si="49"/>
        <v>0</v>
      </c>
      <c r="R19" s="22">
        <f t="shared" si="50"/>
        <v>10.3</v>
      </c>
      <c r="S19" s="22">
        <f t="shared" si="51"/>
        <v>0</v>
      </c>
      <c r="T19" s="22">
        <f t="shared" si="52"/>
        <v>0</v>
      </c>
      <c r="U19" s="22">
        <f t="shared" si="53"/>
        <v>0</v>
      </c>
      <c r="V19" s="22">
        <f t="shared" si="54"/>
        <v>0</v>
      </c>
      <c r="W19" s="22">
        <f t="shared" si="55"/>
        <v>0</v>
      </c>
      <c r="X19" s="22">
        <f t="shared" si="56"/>
        <v>0</v>
      </c>
      <c r="Y19" s="22">
        <f t="shared" si="57"/>
        <v>0</v>
      </c>
      <c r="Z19" s="22">
        <f t="shared" si="58"/>
        <v>0</v>
      </c>
      <c r="AA19" s="22">
        <f t="shared" si="59"/>
        <v>0</v>
      </c>
      <c r="AB19" s="22">
        <f t="shared" si="60"/>
        <v>0</v>
      </c>
      <c r="AC19" s="22">
        <f t="shared" si="61"/>
        <v>0</v>
      </c>
      <c r="AD19" s="22">
        <f t="shared" si="62"/>
        <v>0</v>
      </c>
      <c r="AE19" s="22">
        <f t="shared" si="63"/>
        <v>0</v>
      </c>
      <c r="AF19" s="1">
        <f t="shared" si="68"/>
        <v>0</v>
      </c>
    </row>
    <row r="20" spans="1:32" s="4" customFormat="1" x14ac:dyDescent="0.3">
      <c r="A20" s="28">
        <v>45091</v>
      </c>
      <c r="B20" s="15">
        <v>10</v>
      </c>
      <c r="C20" s="15" t="s">
        <v>209</v>
      </c>
      <c r="D20" s="16">
        <v>447549</v>
      </c>
      <c r="E20" s="15" t="s">
        <v>210</v>
      </c>
      <c r="F20" s="15" t="s">
        <v>203</v>
      </c>
      <c r="G20" s="15" t="s">
        <v>105</v>
      </c>
      <c r="H20" s="17">
        <v>42</v>
      </c>
      <c r="I20" s="17">
        <v>8.4</v>
      </c>
      <c r="J20" s="17">
        <f t="shared" ref="J20:J21" si="73">H20+I20</f>
        <v>50.4</v>
      </c>
      <c r="K20" s="17">
        <v>50.4</v>
      </c>
      <c r="L20" s="17"/>
      <c r="M20" s="22">
        <f t="shared" ref="M20:M21" si="74">IF(G20="WAGES, TAX AND NI",H20,0)</f>
        <v>0</v>
      </c>
      <c r="N20" s="22">
        <f t="shared" ref="N20:N21" si="75">IF(G20="SUBSISTENCE",J20,0)</f>
        <v>0</v>
      </c>
      <c r="O20" s="27">
        <f t="shared" ref="O20:O21" si="76">I20</f>
        <v>8.4</v>
      </c>
      <c r="P20" s="22">
        <f t="shared" si="48"/>
        <v>0</v>
      </c>
      <c r="Q20" s="22">
        <f t="shared" si="49"/>
        <v>0</v>
      </c>
      <c r="R20" s="22">
        <f t="shared" si="50"/>
        <v>0</v>
      </c>
      <c r="S20" s="22">
        <f t="shared" si="51"/>
        <v>0</v>
      </c>
      <c r="T20" s="22">
        <f t="shared" si="52"/>
        <v>0</v>
      </c>
      <c r="U20" s="22">
        <f t="shared" si="53"/>
        <v>0</v>
      </c>
      <c r="V20" s="22">
        <f t="shared" si="54"/>
        <v>0</v>
      </c>
      <c r="W20" s="22">
        <f t="shared" si="55"/>
        <v>0</v>
      </c>
      <c r="X20" s="22">
        <f t="shared" si="56"/>
        <v>42</v>
      </c>
      <c r="Y20" s="22">
        <f t="shared" si="57"/>
        <v>0</v>
      </c>
      <c r="Z20" s="22">
        <f t="shared" si="58"/>
        <v>0</v>
      </c>
      <c r="AA20" s="22">
        <f t="shared" si="59"/>
        <v>0</v>
      </c>
      <c r="AB20" s="22">
        <f t="shared" si="60"/>
        <v>0</v>
      </c>
      <c r="AC20" s="22">
        <f t="shared" si="61"/>
        <v>0</v>
      </c>
      <c r="AD20" s="22">
        <f t="shared" si="62"/>
        <v>0</v>
      </c>
      <c r="AE20" s="22">
        <f t="shared" si="63"/>
        <v>0</v>
      </c>
      <c r="AF20" s="1">
        <f t="shared" si="68"/>
        <v>0</v>
      </c>
    </row>
    <row r="21" spans="1:32" s="4" customFormat="1" x14ac:dyDescent="0.3">
      <c r="A21" s="28">
        <v>45058</v>
      </c>
      <c r="B21" s="15">
        <v>9</v>
      </c>
      <c r="C21" s="15" t="s">
        <v>15</v>
      </c>
      <c r="D21" s="16"/>
      <c r="E21" s="15"/>
      <c r="F21" s="15" t="s">
        <v>104</v>
      </c>
      <c r="G21" s="15" t="s">
        <v>102</v>
      </c>
      <c r="H21" s="17">
        <v>103</v>
      </c>
      <c r="I21" s="17"/>
      <c r="J21" s="17">
        <f t="shared" si="73"/>
        <v>103</v>
      </c>
      <c r="K21" s="17">
        <v>103</v>
      </c>
      <c r="L21" s="17"/>
      <c r="M21" s="22">
        <f t="shared" si="74"/>
        <v>103</v>
      </c>
      <c r="N21" s="22">
        <f t="shared" si="75"/>
        <v>0</v>
      </c>
      <c r="O21" s="27">
        <f t="shared" si="76"/>
        <v>0</v>
      </c>
      <c r="P21" s="22">
        <f t="shared" si="48"/>
        <v>0</v>
      </c>
      <c r="Q21" s="22">
        <f t="shared" si="49"/>
        <v>0</v>
      </c>
      <c r="R21" s="22">
        <f t="shared" si="50"/>
        <v>0</v>
      </c>
      <c r="S21" s="22">
        <f t="shared" si="51"/>
        <v>0</v>
      </c>
      <c r="T21" s="22">
        <f t="shared" si="52"/>
        <v>0</v>
      </c>
      <c r="U21" s="22">
        <f t="shared" si="53"/>
        <v>0</v>
      </c>
      <c r="V21" s="22">
        <f t="shared" si="54"/>
        <v>0</v>
      </c>
      <c r="W21" s="22">
        <f t="shared" si="55"/>
        <v>0</v>
      </c>
      <c r="X21" s="22">
        <f t="shared" si="56"/>
        <v>0</v>
      </c>
      <c r="Y21" s="22">
        <f t="shared" si="57"/>
        <v>0</v>
      </c>
      <c r="Z21" s="22">
        <f t="shared" si="58"/>
        <v>0</v>
      </c>
      <c r="AA21" s="22">
        <f t="shared" si="59"/>
        <v>0</v>
      </c>
      <c r="AB21" s="22">
        <f t="shared" si="60"/>
        <v>0</v>
      </c>
      <c r="AC21" s="22">
        <f t="shared" si="61"/>
        <v>0</v>
      </c>
      <c r="AD21" s="22">
        <f t="shared" si="62"/>
        <v>0</v>
      </c>
      <c r="AE21" s="22">
        <f t="shared" si="63"/>
        <v>0</v>
      </c>
      <c r="AF21" s="1">
        <f t="shared" si="68"/>
        <v>0</v>
      </c>
    </row>
    <row r="22" spans="1:32" s="4" customFormat="1" x14ac:dyDescent="0.3">
      <c r="A22" s="28">
        <v>45091</v>
      </c>
      <c r="B22" s="15">
        <v>16</v>
      </c>
      <c r="C22" s="15" t="s">
        <v>216</v>
      </c>
      <c r="D22" s="16"/>
      <c r="E22" s="15"/>
      <c r="F22" s="15" t="s">
        <v>106</v>
      </c>
      <c r="G22" s="15" t="s">
        <v>106</v>
      </c>
      <c r="H22" s="17">
        <v>300</v>
      </c>
      <c r="I22" s="17"/>
      <c r="J22" s="17">
        <f t="shared" si="44"/>
        <v>300</v>
      </c>
      <c r="K22" s="17">
        <v>300</v>
      </c>
      <c r="L22" s="17"/>
      <c r="M22" s="22">
        <f t="shared" si="45"/>
        <v>0</v>
      </c>
      <c r="N22" s="22">
        <f t="shared" si="46"/>
        <v>0</v>
      </c>
      <c r="O22" s="27">
        <f t="shared" si="47"/>
        <v>0</v>
      </c>
      <c r="P22" s="22">
        <f t="shared" si="48"/>
        <v>0</v>
      </c>
      <c r="Q22" s="22">
        <f t="shared" si="49"/>
        <v>0</v>
      </c>
      <c r="R22" s="22">
        <f t="shared" si="50"/>
        <v>0</v>
      </c>
      <c r="S22" s="22">
        <f t="shared" si="51"/>
        <v>0</v>
      </c>
      <c r="T22" s="22">
        <f t="shared" si="52"/>
        <v>0</v>
      </c>
      <c r="U22" s="22">
        <f t="shared" si="53"/>
        <v>300</v>
      </c>
      <c r="V22" s="22">
        <f t="shared" si="54"/>
        <v>0</v>
      </c>
      <c r="W22" s="22">
        <f t="shared" si="55"/>
        <v>0</v>
      </c>
      <c r="X22" s="22">
        <f t="shared" si="56"/>
        <v>0</v>
      </c>
      <c r="Y22" s="22">
        <f t="shared" si="57"/>
        <v>0</v>
      </c>
      <c r="Z22" s="22">
        <f t="shared" si="58"/>
        <v>0</v>
      </c>
      <c r="AA22" s="22">
        <f t="shared" si="59"/>
        <v>0</v>
      </c>
      <c r="AB22" s="22">
        <f t="shared" si="60"/>
        <v>0</v>
      </c>
      <c r="AC22" s="22">
        <f t="shared" si="61"/>
        <v>0</v>
      </c>
      <c r="AD22" s="22">
        <f t="shared" si="62"/>
        <v>0</v>
      </c>
      <c r="AE22" s="22">
        <f t="shared" si="63"/>
        <v>0</v>
      </c>
      <c r="AF22" s="1">
        <f t="shared" si="68"/>
        <v>0</v>
      </c>
    </row>
    <row r="23" spans="1:32" s="4" customFormat="1" x14ac:dyDescent="0.3">
      <c r="A23" s="28">
        <v>45091</v>
      </c>
      <c r="B23" s="15">
        <v>12</v>
      </c>
      <c r="C23" s="15" t="s">
        <v>101</v>
      </c>
      <c r="D23" s="16"/>
      <c r="E23" s="15"/>
      <c r="F23" s="15" t="s">
        <v>107</v>
      </c>
      <c r="G23" s="15" t="s">
        <v>102</v>
      </c>
      <c r="H23" s="17">
        <v>412.19</v>
      </c>
      <c r="I23" s="17"/>
      <c r="J23" s="17">
        <f t="shared" ref="J23:J24" si="77">H23+I23</f>
        <v>412.19</v>
      </c>
      <c r="K23" s="17"/>
      <c r="L23" s="17"/>
      <c r="M23" s="22">
        <f t="shared" ref="M23:M24" si="78">IF(G23="WAGES, TAX AND NI",H23,0)</f>
        <v>412.19</v>
      </c>
      <c r="N23" s="22">
        <f t="shared" si="46"/>
        <v>0</v>
      </c>
      <c r="O23" s="27">
        <f t="shared" ref="O23:O24" si="79">I23</f>
        <v>0</v>
      </c>
      <c r="P23" s="22">
        <f t="shared" si="48"/>
        <v>0</v>
      </c>
      <c r="Q23" s="22">
        <f t="shared" si="49"/>
        <v>0</v>
      </c>
      <c r="R23" s="22">
        <f t="shared" si="50"/>
        <v>0</v>
      </c>
      <c r="S23" s="22">
        <f t="shared" si="51"/>
        <v>0</v>
      </c>
      <c r="T23" s="22">
        <f t="shared" si="52"/>
        <v>0</v>
      </c>
      <c r="U23" s="22">
        <f t="shared" si="53"/>
        <v>0</v>
      </c>
      <c r="V23" s="22">
        <f t="shared" si="54"/>
        <v>0</v>
      </c>
      <c r="W23" s="22">
        <f t="shared" si="55"/>
        <v>0</v>
      </c>
      <c r="X23" s="22">
        <f t="shared" si="56"/>
        <v>0</v>
      </c>
      <c r="Y23" s="22">
        <f t="shared" si="57"/>
        <v>0</v>
      </c>
      <c r="Z23" s="22">
        <f t="shared" si="58"/>
        <v>0</v>
      </c>
      <c r="AA23" s="22">
        <f t="shared" si="59"/>
        <v>0</v>
      </c>
      <c r="AB23" s="22">
        <f t="shared" si="60"/>
        <v>0</v>
      </c>
      <c r="AC23" s="22">
        <f t="shared" si="61"/>
        <v>0</v>
      </c>
      <c r="AD23" s="22">
        <f t="shared" si="62"/>
        <v>0</v>
      </c>
      <c r="AE23" s="22">
        <f t="shared" si="63"/>
        <v>0</v>
      </c>
      <c r="AF23" s="1">
        <f t="shared" ref="AF23:AF24" si="80">J23-(SUM(M23:AD23))</f>
        <v>0</v>
      </c>
    </row>
    <row r="24" spans="1:32" s="4" customFormat="1" x14ac:dyDescent="0.3">
      <c r="A24" s="28">
        <v>45091</v>
      </c>
      <c r="B24" s="15">
        <v>12</v>
      </c>
      <c r="C24" s="15" t="s">
        <v>101</v>
      </c>
      <c r="D24" s="16"/>
      <c r="E24" s="15"/>
      <c r="F24" s="15" t="s">
        <v>107</v>
      </c>
      <c r="G24" s="15" t="s">
        <v>103</v>
      </c>
      <c r="H24" s="17">
        <v>33.33</v>
      </c>
      <c r="I24" s="17"/>
      <c r="J24" s="17">
        <f t="shared" si="77"/>
        <v>33.33</v>
      </c>
      <c r="K24" s="17"/>
      <c r="L24" s="17"/>
      <c r="M24" s="22">
        <f t="shared" si="78"/>
        <v>0</v>
      </c>
      <c r="N24" s="22">
        <f t="shared" si="46"/>
        <v>33.33</v>
      </c>
      <c r="O24" s="27">
        <f t="shared" si="79"/>
        <v>0</v>
      </c>
      <c r="P24" s="22">
        <f t="shared" si="48"/>
        <v>0</v>
      </c>
      <c r="Q24" s="22">
        <f t="shared" si="49"/>
        <v>0</v>
      </c>
      <c r="R24" s="22">
        <f t="shared" si="50"/>
        <v>0</v>
      </c>
      <c r="S24" s="22">
        <f t="shared" si="51"/>
        <v>0</v>
      </c>
      <c r="T24" s="22">
        <f t="shared" si="52"/>
        <v>0</v>
      </c>
      <c r="U24" s="22">
        <f t="shared" si="53"/>
        <v>0</v>
      </c>
      <c r="V24" s="22">
        <f t="shared" si="54"/>
        <v>0</v>
      </c>
      <c r="W24" s="22">
        <f t="shared" si="55"/>
        <v>0</v>
      </c>
      <c r="X24" s="22">
        <f t="shared" si="56"/>
        <v>0</v>
      </c>
      <c r="Y24" s="22">
        <f t="shared" si="57"/>
        <v>0</v>
      </c>
      <c r="Z24" s="22">
        <f t="shared" si="58"/>
        <v>0</v>
      </c>
      <c r="AA24" s="22">
        <f t="shared" si="59"/>
        <v>0</v>
      </c>
      <c r="AB24" s="22">
        <f t="shared" si="60"/>
        <v>0</v>
      </c>
      <c r="AC24" s="22">
        <f t="shared" si="61"/>
        <v>0</v>
      </c>
      <c r="AD24" s="22">
        <f t="shared" si="62"/>
        <v>0</v>
      </c>
      <c r="AE24" s="22">
        <f t="shared" si="63"/>
        <v>0</v>
      </c>
      <c r="AF24" s="1">
        <f t="shared" si="80"/>
        <v>0</v>
      </c>
    </row>
    <row r="25" spans="1:32" s="4" customFormat="1" x14ac:dyDescent="0.3">
      <c r="A25" s="28">
        <v>45091</v>
      </c>
      <c r="B25" s="15">
        <v>12</v>
      </c>
      <c r="C25" s="15" t="s">
        <v>108</v>
      </c>
      <c r="D25" s="16" t="s">
        <v>211</v>
      </c>
      <c r="E25" s="15" t="s">
        <v>109</v>
      </c>
      <c r="F25" s="15" t="s">
        <v>147</v>
      </c>
      <c r="G25" s="15" t="s">
        <v>110</v>
      </c>
      <c r="H25" s="17">
        <v>10.3</v>
      </c>
      <c r="I25" s="17">
        <v>2.06</v>
      </c>
      <c r="J25" s="17">
        <f t="shared" si="44"/>
        <v>12.360000000000001</v>
      </c>
      <c r="K25" s="17"/>
      <c r="L25" s="17"/>
      <c r="M25" s="22">
        <f t="shared" si="45"/>
        <v>0</v>
      </c>
      <c r="N25" s="22">
        <f t="shared" si="46"/>
        <v>0</v>
      </c>
      <c r="O25" s="27">
        <f t="shared" si="47"/>
        <v>2.06</v>
      </c>
      <c r="P25" s="22">
        <f t="shared" si="48"/>
        <v>0</v>
      </c>
      <c r="Q25" s="22">
        <f t="shared" si="49"/>
        <v>0</v>
      </c>
      <c r="R25" s="22">
        <f t="shared" si="50"/>
        <v>10.3</v>
      </c>
      <c r="S25" s="22">
        <f t="shared" si="51"/>
        <v>0</v>
      </c>
      <c r="T25" s="22">
        <f t="shared" si="52"/>
        <v>0</v>
      </c>
      <c r="U25" s="22">
        <f t="shared" si="53"/>
        <v>0</v>
      </c>
      <c r="V25" s="22">
        <f t="shared" si="54"/>
        <v>0</v>
      </c>
      <c r="W25" s="22">
        <f t="shared" si="55"/>
        <v>0</v>
      </c>
      <c r="X25" s="22">
        <f t="shared" si="56"/>
        <v>0</v>
      </c>
      <c r="Y25" s="22">
        <f t="shared" si="57"/>
        <v>0</v>
      </c>
      <c r="Z25" s="22">
        <f t="shared" si="58"/>
        <v>0</v>
      </c>
      <c r="AA25" s="22">
        <f t="shared" si="59"/>
        <v>0</v>
      </c>
      <c r="AB25" s="22">
        <f t="shared" si="60"/>
        <v>0</v>
      </c>
      <c r="AC25" s="22">
        <f t="shared" si="61"/>
        <v>0</v>
      </c>
      <c r="AD25" s="22">
        <f t="shared" si="62"/>
        <v>0</v>
      </c>
      <c r="AE25" s="22">
        <f t="shared" si="63"/>
        <v>0</v>
      </c>
      <c r="AF25" s="1">
        <f>J25-(SUM(M25:AD25))</f>
        <v>0</v>
      </c>
    </row>
    <row r="26" spans="1:32" s="4" customFormat="1" x14ac:dyDescent="0.3">
      <c r="A26" s="28">
        <v>45091</v>
      </c>
      <c r="B26" s="15">
        <v>12</v>
      </c>
      <c r="C26" s="15" t="s">
        <v>133</v>
      </c>
      <c r="F26" s="15" t="s">
        <v>206</v>
      </c>
      <c r="G26" s="15" t="s">
        <v>110</v>
      </c>
      <c r="H26" s="17">
        <v>17.100000000000001</v>
      </c>
      <c r="I26" s="17"/>
      <c r="J26" s="17">
        <f t="shared" si="44"/>
        <v>17.100000000000001</v>
      </c>
      <c r="K26" s="17">
        <f>SUM(J23:J26)</f>
        <v>474.98</v>
      </c>
      <c r="L26" s="17"/>
      <c r="M26" s="22">
        <f t="shared" si="45"/>
        <v>0</v>
      </c>
      <c r="N26" s="22">
        <f t="shared" si="46"/>
        <v>0</v>
      </c>
      <c r="O26" s="27">
        <f t="shared" si="47"/>
        <v>0</v>
      </c>
      <c r="P26" s="22">
        <f t="shared" si="48"/>
        <v>0</v>
      </c>
      <c r="Q26" s="22">
        <f t="shared" si="49"/>
        <v>0</v>
      </c>
      <c r="R26" s="22">
        <f t="shared" si="50"/>
        <v>17.100000000000001</v>
      </c>
      <c r="S26" s="22">
        <f t="shared" si="51"/>
        <v>0</v>
      </c>
      <c r="T26" s="22">
        <f t="shared" si="52"/>
        <v>0</v>
      </c>
      <c r="U26" s="22">
        <f t="shared" si="53"/>
        <v>0</v>
      </c>
      <c r="V26" s="22">
        <f t="shared" si="54"/>
        <v>0</v>
      </c>
      <c r="W26" s="22">
        <f t="shared" si="55"/>
        <v>0</v>
      </c>
      <c r="X26" s="22">
        <f t="shared" si="56"/>
        <v>0</v>
      </c>
      <c r="Y26" s="22">
        <f t="shared" si="57"/>
        <v>0</v>
      </c>
      <c r="Z26" s="22">
        <f t="shared" si="58"/>
        <v>0</v>
      </c>
      <c r="AA26" s="22">
        <f t="shared" si="59"/>
        <v>0</v>
      </c>
      <c r="AB26" s="22">
        <f t="shared" si="60"/>
        <v>0</v>
      </c>
      <c r="AC26" s="22">
        <f t="shared" si="61"/>
        <v>0</v>
      </c>
      <c r="AD26" s="22">
        <f t="shared" si="62"/>
        <v>0</v>
      </c>
      <c r="AE26" s="22">
        <f t="shared" si="63"/>
        <v>0</v>
      </c>
      <c r="AF26" s="1">
        <f>J26-(SUM(M26:AD26))</f>
        <v>0</v>
      </c>
    </row>
    <row r="27" spans="1:32" s="4" customFormat="1" x14ac:dyDescent="0.3">
      <c r="A27" s="28">
        <v>45091</v>
      </c>
      <c r="B27" s="15">
        <v>13</v>
      </c>
      <c r="C27" s="15" t="s">
        <v>15</v>
      </c>
      <c r="D27" s="16"/>
      <c r="E27" s="15"/>
      <c r="F27" s="15" t="s">
        <v>104</v>
      </c>
      <c r="G27" s="15" t="s">
        <v>102</v>
      </c>
      <c r="H27" s="17">
        <v>103</v>
      </c>
      <c r="I27" s="17"/>
      <c r="J27" s="17">
        <f t="shared" si="44"/>
        <v>103</v>
      </c>
      <c r="K27" s="17">
        <v>103</v>
      </c>
      <c r="L27" s="17"/>
      <c r="M27" s="22">
        <f t="shared" si="45"/>
        <v>103</v>
      </c>
      <c r="N27" s="22">
        <f t="shared" si="46"/>
        <v>0</v>
      </c>
      <c r="O27" s="27">
        <f t="shared" si="47"/>
        <v>0</v>
      </c>
      <c r="P27" s="22">
        <f t="shared" si="48"/>
        <v>0</v>
      </c>
      <c r="Q27" s="22">
        <f t="shared" si="49"/>
        <v>0</v>
      </c>
      <c r="R27" s="22">
        <f t="shared" si="50"/>
        <v>0</v>
      </c>
      <c r="S27" s="22">
        <f t="shared" si="51"/>
        <v>0</v>
      </c>
      <c r="T27" s="22">
        <f t="shared" si="52"/>
        <v>0</v>
      </c>
      <c r="U27" s="22">
        <f t="shared" si="53"/>
        <v>0</v>
      </c>
      <c r="V27" s="22">
        <f t="shared" si="54"/>
        <v>0</v>
      </c>
      <c r="W27" s="22">
        <f t="shared" si="55"/>
        <v>0</v>
      </c>
      <c r="X27" s="22">
        <f t="shared" si="56"/>
        <v>0</v>
      </c>
      <c r="Y27" s="22">
        <f t="shared" si="57"/>
        <v>0</v>
      </c>
      <c r="Z27" s="22">
        <f t="shared" si="58"/>
        <v>0</v>
      </c>
      <c r="AA27" s="22">
        <f t="shared" si="59"/>
        <v>0</v>
      </c>
      <c r="AB27" s="22">
        <f t="shared" si="60"/>
        <v>0</v>
      </c>
      <c r="AC27" s="22">
        <f t="shared" si="61"/>
        <v>0</v>
      </c>
      <c r="AD27" s="22">
        <f t="shared" si="62"/>
        <v>0</v>
      </c>
      <c r="AE27" s="22">
        <f t="shared" si="63"/>
        <v>0</v>
      </c>
      <c r="AF27" s="1">
        <f>J27-(SUM(M27:AD27))</f>
        <v>0</v>
      </c>
    </row>
    <row r="28" spans="1:32" s="4" customFormat="1" x14ac:dyDescent="0.3">
      <c r="A28" s="28">
        <v>45128</v>
      </c>
      <c r="B28" s="15">
        <v>14</v>
      </c>
      <c r="C28" s="15" t="s">
        <v>101</v>
      </c>
      <c r="D28" s="16"/>
      <c r="E28" s="15"/>
      <c r="F28" s="15" t="s">
        <v>111</v>
      </c>
      <c r="G28" s="15" t="s">
        <v>102</v>
      </c>
      <c r="H28" s="17">
        <v>412.19</v>
      </c>
      <c r="I28" s="17"/>
      <c r="J28" s="17">
        <f t="shared" si="44"/>
        <v>412.19</v>
      </c>
      <c r="K28" s="17"/>
      <c r="L28" s="17"/>
      <c r="M28" s="22">
        <f t="shared" si="45"/>
        <v>412.19</v>
      </c>
      <c r="N28" s="22">
        <f t="shared" si="46"/>
        <v>0</v>
      </c>
      <c r="O28" s="27">
        <f t="shared" si="47"/>
        <v>0</v>
      </c>
      <c r="P28" s="22">
        <f t="shared" si="48"/>
        <v>0</v>
      </c>
      <c r="Q28" s="22">
        <f t="shared" si="49"/>
        <v>0</v>
      </c>
      <c r="R28" s="22">
        <f t="shared" si="50"/>
        <v>0</v>
      </c>
      <c r="S28" s="22">
        <f t="shared" si="51"/>
        <v>0</v>
      </c>
      <c r="T28" s="22">
        <f t="shared" si="52"/>
        <v>0</v>
      </c>
      <c r="U28" s="22">
        <f t="shared" si="53"/>
        <v>0</v>
      </c>
      <c r="V28" s="22">
        <f t="shared" si="54"/>
        <v>0</v>
      </c>
      <c r="W28" s="22">
        <f t="shared" si="55"/>
        <v>0</v>
      </c>
      <c r="X28" s="22">
        <f t="shared" si="56"/>
        <v>0</v>
      </c>
      <c r="Y28" s="22">
        <f t="shared" si="57"/>
        <v>0</v>
      </c>
      <c r="Z28" s="22">
        <f t="shared" si="58"/>
        <v>0</v>
      </c>
      <c r="AA28" s="22">
        <f t="shared" si="59"/>
        <v>0</v>
      </c>
      <c r="AB28" s="22">
        <f t="shared" si="60"/>
        <v>0</v>
      </c>
      <c r="AC28" s="22">
        <f t="shared" si="61"/>
        <v>0</v>
      </c>
      <c r="AD28" s="22">
        <f t="shared" si="62"/>
        <v>0</v>
      </c>
      <c r="AE28" s="22">
        <f t="shared" si="63"/>
        <v>0</v>
      </c>
      <c r="AF28" s="1">
        <f t="shared" ref="AF28:AF32" si="81">J28-(SUM(M28:AD28))</f>
        <v>0</v>
      </c>
    </row>
    <row r="29" spans="1:32" s="4" customFormat="1" x14ac:dyDescent="0.3">
      <c r="A29" s="28">
        <v>45128</v>
      </c>
      <c r="B29" s="15">
        <v>14</v>
      </c>
      <c r="C29" s="15" t="s">
        <v>101</v>
      </c>
      <c r="D29" s="16"/>
      <c r="E29" s="15"/>
      <c r="F29" s="15" t="s">
        <v>111</v>
      </c>
      <c r="G29" s="15" t="s">
        <v>103</v>
      </c>
      <c r="H29" s="17">
        <v>33.33</v>
      </c>
      <c r="I29" s="17"/>
      <c r="J29" s="17">
        <f t="shared" si="44"/>
        <v>33.33</v>
      </c>
      <c r="K29" s="17"/>
      <c r="L29" s="17"/>
      <c r="M29" s="22">
        <f t="shared" si="45"/>
        <v>0</v>
      </c>
      <c r="N29" s="22">
        <f t="shared" si="46"/>
        <v>33.33</v>
      </c>
      <c r="O29" s="27">
        <f t="shared" si="47"/>
        <v>0</v>
      </c>
      <c r="P29" s="22">
        <f t="shared" si="48"/>
        <v>0</v>
      </c>
      <c r="Q29" s="22">
        <f t="shared" si="49"/>
        <v>0</v>
      </c>
      <c r="R29" s="22">
        <f t="shared" si="50"/>
        <v>0</v>
      </c>
      <c r="S29" s="22">
        <f t="shared" si="51"/>
        <v>0</v>
      </c>
      <c r="T29" s="22">
        <f t="shared" si="52"/>
        <v>0</v>
      </c>
      <c r="U29" s="22">
        <f t="shared" si="53"/>
        <v>0</v>
      </c>
      <c r="V29" s="22">
        <f t="shared" si="54"/>
        <v>0</v>
      </c>
      <c r="W29" s="22">
        <f t="shared" si="55"/>
        <v>0</v>
      </c>
      <c r="X29" s="22">
        <f t="shared" si="56"/>
        <v>0</v>
      </c>
      <c r="Y29" s="22">
        <f t="shared" si="57"/>
        <v>0</v>
      </c>
      <c r="Z29" s="22">
        <f t="shared" si="58"/>
        <v>0</v>
      </c>
      <c r="AA29" s="22">
        <f t="shared" si="59"/>
        <v>0</v>
      </c>
      <c r="AB29" s="22">
        <f t="shared" si="60"/>
        <v>0</v>
      </c>
      <c r="AC29" s="22">
        <f t="shared" si="61"/>
        <v>0</v>
      </c>
      <c r="AD29" s="22">
        <f t="shared" si="62"/>
        <v>0</v>
      </c>
      <c r="AE29" s="22">
        <f t="shared" si="63"/>
        <v>0</v>
      </c>
      <c r="AF29" s="1">
        <f t="shared" si="81"/>
        <v>0</v>
      </c>
    </row>
    <row r="30" spans="1:32" s="4" customFormat="1" x14ac:dyDescent="0.3">
      <c r="A30" s="28">
        <v>45128</v>
      </c>
      <c r="B30" s="15">
        <v>14</v>
      </c>
      <c r="C30" s="15" t="s">
        <v>108</v>
      </c>
      <c r="D30" s="16" t="s">
        <v>208</v>
      </c>
      <c r="E30" s="15" t="s">
        <v>109</v>
      </c>
      <c r="F30" s="15" t="s">
        <v>112</v>
      </c>
      <c r="G30" s="15" t="s">
        <v>110</v>
      </c>
      <c r="H30" s="17">
        <v>10.3</v>
      </c>
      <c r="I30" s="17">
        <v>2.06</v>
      </c>
      <c r="J30" s="17">
        <f t="shared" si="44"/>
        <v>12.360000000000001</v>
      </c>
      <c r="K30" s="17"/>
      <c r="L30" s="17"/>
      <c r="M30" s="22">
        <f t="shared" si="45"/>
        <v>0</v>
      </c>
      <c r="N30" s="22">
        <f t="shared" si="46"/>
        <v>0</v>
      </c>
      <c r="O30" s="27">
        <f t="shared" si="47"/>
        <v>2.06</v>
      </c>
      <c r="P30" s="22">
        <f t="shared" si="48"/>
        <v>0</v>
      </c>
      <c r="Q30" s="22">
        <f t="shared" si="49"/>
        <v>0</v>
      </c>
      <c r="R30" s="22">
        <f t="shared" si="50"/>
        <v>10.3</v>
      </c>
      <c r="S30" s="22">
        <f t="shared" si="51"/>
        <v>0</v>
      </c>
      <c r="T30" s="22">
        <f t="shared" si="52"/>
        <v>0</v>
      </c>
      <c r="U30" s="22">
        <f t="shared" si="53"/>
        <v>0</v>
      </c>
      <c r="V30" s="22">
        <f t="shared" si="54"/>
        <v>0</v>
      </c>
      <c r="W30" s="22">
        <f t="shared" si="55"/>
        <v>0</v>
      </c>
      <c r="X30" s="22">
        <f t="shared" si="56"/>
        <v>0</v>
      </c>
      <c r="Y30" s="22">
        <f t="shared" si="57"/>
        <v>0</v>
      </c>
      <c r="Z30" s="22">
        <f t="shared" si="58"/>
        <v>0</v>
      </c>
      <c r="AA30" s="22">
        <f t="shared" si="59"/>
        <v>0</v>
      </c>
      <c r="AB30" s="22">
        <f t="shared" si="60"/>
        <v>0</v>
      </c>
      <c r="AC30" s="22">
        <f t="shared" si="61"/>
        <v>0</v>
      </c>
      <c r="AD30" s="22">
        <f t="shared" si="62"/>
        <v>0</v>
      </c>
      <c r="AE30" s="22">
        <f t="shared" si="63"/>
        <v>0</v>
      </c>
      <c r="AF30" s="1">
        <f t="shared" si="81"/>
        <v>0</v>
      </c>
    </row>
    <row r="31" spans="1:32" s="4" customFormat="1" x14ac:dyDescent="0.3">
      <c r="A31" s="28">
        <v>45128</v>
      </c>
      <c r="B31" s="15">
        <v>14</v>
      </c>
      <c r="C31" s="15" t="s">
        <v>207</v>
      </c>
      <c r="D31" s="16">
        <v>10294631</v>
      </c>
      <c r="E31" s="15" t="s">
        <v>212</v>
      </c>
      <c r="F31" s="15" t="s">
        <v>213</v>
      </c>
      <c r="G31" s="15" t="s">
        <v>214</v>
      </c>
      <c r="H31" s="17">
        <v>46.22</v>
      </c>
      <c r="I31" s="17">
        <v>0.83</v>
      </c>
      <c r="J31" s="17">
        <f t="shared" si="44"/>
        <v>47.05</v>
      </c>
      <c r="K31" s="17">
        <f>SUM(J28:J31)</f>
        <v>504.93</v>
      </c>
      <c r="L31" s="17"/>
      <c r="M31" s="22">
        <f t="shared" si="45"/>
        <v>0</v>
      </c>
      <c r="N31" s="22">
        <f t="shared" si="46"/>
        <v>0</v>
      </c>
      <c r="O31" s="27">
        <f t="shared" si="47"/>
        <v>0.83</v>
      </c>
      <c r="P31" s="22">
        <f t="shared" si="48"/>
        <v>0</v>
      </c>
      <c r="Q31" s="22">
        <f t="shared" si="49"/>
        <v>0</v>
      </c>
      <c r="R31" s="22">
        <f t="shared" si="50"/>
        <v>0</v>
      </c>
      <c r="S31" s="22">
        <f t="shared" si="51"/>
        <v>46.22</v>
      </c>
      <c r="T31" s="22">
        <f t="shared" si="52"/>
        <v>0</v>
      </c>
      <c r="U31" s="22">
        <f t="shared" si="53"/>
        <v>0</v>
      </c>
      <c r="V31" s="22">
        <f t="shared" si="54"/>
        <v>0</v>
      </c>
      <c r="W31" s="22">
        <f t="shared" si="55"/>
        <v>0</v>
      </c>
      <c r="X31" s="22">
        <f t="shared" si="56"/>
        <v>0</v>
      </c>
      <c r="Y31" s="22">
        <f t="shared" si="57"/>
        <v>0</v>
      </c>
      <c r="Z31" s="22">
        <f t="shared" si="58"/>
        <v>0</v>
      </c>
      <c r="AA31" s="22">
        <f t="shared" si="59"/>
        <v>0</v>
      </c>
      <c r="AB31" s="22">
        <f t="shared" si="60"/>
        <v>0</v>
      </c>
      <c r="AC31" s="22">
        <f t="shared" si="61"/>
        <v>0</v>
      </c>
      <c r="AD31" s="22">
        <f t="shared" si="62"/>
        <v>0</v>
      </c>
      <c r="AE31" s="22">
        <f t="shared" si="63"/>
        <v>0</v>
      </c>
      <c r="AF31" s="1">
        <f t="shared" ref="AF31" si="82">J31-(SUM(M31:AD31))</f>
        <v>0</v>
      </c>
    </row>
    <row r="32" spans="1:32" s="4" customFormat="1" x14ac:dyDescent="0.3">
      <c r="A32" s="28">
        <v>45128</v>
      </c>
      <c r="B32" s="15">
        <v>15</v>
      </c>
      <c r="C32" s="15" t="s">
        <v>15</v>
      </c>
      <c r="D32" s="16"/>
      <c r="E32" s="15"/>
      <c r="F32" s="15" t="s">
        <v>104</v>
      </c>
      <c r="G32" s="15" t="s">
        <v>102</v>
      </c>
      <c r="H32" s="17">
        <v>103</v>
      </c>
      <c r="I32" s="17"/>
      <c r="J32" s="17">
        <f t="shared" si="44"/>
        <v>103</v>
      </c>
      <c r="K32" s="17">
        <v>103</v>
      </c>
      <c r="L32" s="17"/>
      <c r="M32" s="22">
        <f t="shared" si="45"/>
        <v>103</v>
      </c>
      <c r="N32" s="22">
        <f t="shared" si="46"/>
        <v>0</v>
      </c>
      <c r="O32" s="27">
        <f t="shared" si="47"/>
        <v>0</v>
      </c>
      <c r="P32" s="22">
        <f t="shared" si="48"/>
        <v>0</v>
      </c>
      <c r="Q32" s="22">
        <f t="shared" si="49"/>
        <v>0</v>
      </c>
      <c r="R32" s="22">
        <f t="shared" si="50"/>
        <v>0</v>
      </c>
      <c r="S32" s="22">
        <f t="shared" si="51"/>
        <v>0</v>
      </c>
      <c r="T32" s="22">
        <f t="shared" si="52"/>
        <v>0</v>
      </c>
      <c r="U32" s="22">
        <f t="shared" si="53"/>
        <v>0</v>
      </c>
      <c r="V32" s="22">
        <f t="shared" si="54"/>
        <v>0</v>
      </c>
      <c r="W32" s="22">
        <f t="shared" si="55"/>
        <v>0</v>
      </c>
      <c r="X32" s="22">
        <f t="shared" si="56"/>
        <v>0</v>
      </c>
      <c r="Y32" s="22">
        <f t="shared" si="57"/>
        <v>0</v>
      </c>
      <c r="Z32" s="22">
        <f t="shared" si="58"/>
        <v>0</v>
      </c>
      <c r="AA32" s="22">
        <f t="shared" si="59"/>
        <v>0</v>
      </c>
      <c r="AB32" s="22">
        <f t="shared" si="60"/>
        <v>0</v>
      </c>
      <c r="AC32" s="22">
        <f t="shared" si="61"/>
        <v>0</v>
      </c>
      <c r="AD32" s="22">
        <f t="shared" si="62"/>
        <v>0</v>
      </c>
      <c r="AE32" s="22">
        <f t="shared" si="63"/>
        <v>0</v>
      </c>
      <c r="AF32" s="1">
        <f t="shared" si="81"/>
        <v>0</v>
      </c>
    </row>
    <row r="33" spans="1:32" s="4" customFormat="1" x14ac:dyDescent="0.3">
      <c r="A33" s="28">
        <v>45015</v>
      </c>
      <c r="B33" s="15"/>
      <c r="C33" s="15" t="s">
        <v>125</v>
      </c>
      <c r="D33" s="16"/>
      <c r="E33" s="15"/>
      <c r="F33" s="15" t="s">
        <v>156</v>
      </c>
      <c r="G33" s="15" t="s">
        <v>127</v>
      </c>
      <c r="H33" s="17">
        <v>18</v>
      </c>
      <c r="I33" s="17"/>
      <c r="J33" s="17">
        <f t="shared" ref="J33" si="83">H33+I33</f>
        <v>18</v>
      </c>
      <c r="K33" s="17"/>
      <c r="L33" s="17"/>
      <c r="M33" s="22">
        <f t="shared" ref="M33" si="84">IF(G33="WAGES, TAX AND NI",H33,0)</f>
        <v>0</v>
      </c>
      <c r="N33" s="22">
        <f t="shared" si="46"/>
        <v>0</v>
      </c>
      <c r="O33" s="27">
        <f t="shared" ref="O33" si="85">I33</f>
        <v>0</v>
      </c>
      <c r="P33" s="22">
        <f t="shared" si="48"/>
        <v>0</v>
      </c>
      <c r="Q33" s="22">
        <f t="shared" si="49"/>
        <v>0</v>
      </c>
      <c r="R33" s="22">
        <f t="shared" si="50"/>
        <v>0</v>
      </c>
      <c r="S33" s="22">
        <f t="shared" si="51"/>
        <v>0</v>
      </c>
      <c r="T33" s="22">
        <f t="shared" si="52"/>
        <v>0</v>
      </c>
      <c r="U33" s="22">
        <f t="shared" si="53"/>
        <v>0</v>
      </c>
      <c r="V33" s="22">
        <f t="shared" si="54"/>
        <v>0</v>
      </c>
      <c r="W33" s="22">
        <f t="shared" si="55"/>
        <v>0</v>
      </c>
      <c r="X33" s="22">
        <f t="shared" si="56"/>
        <v>0</v>
      </c>
      <c r="Y33" s="22">
        <f t="shared" si="57"/>
        <v>0</v>
      </c>
      <c r="Z33" s="22">
        <f t="shared" si="58"/>
        <v>0</v>
      </c>
      <c r="AA33" s="22">
        <f t="shared" si="59"/>
        <v>0</v>
      </c>
      <c r="AB33" s="22">
        <f t="shared" si="60"/>
        <v>0</v>
      </c>
      <c r="AC33" s="22">
        <f t="shared" si="61"/>
        <v>0</v>
      </c>
      <c r="AD33" s="22">
        <f t="shared" si="62"/>
        <v>0</v>
      </c>
      <c r="AE33" s="22">
        <f t="shared" si="63"/>
        <v>18</v>
      </c>
      <c r="AF33" s="1">
        <f>J33-(SUM(M33:AE33))</f>
        <v>0</v>
      </c>
    </row>
    <row r="34" spans="1:32" x14ac:dyDescent="0.3">
      <c r="A34" s="28">
        <v>45083</v>
      </c>
      <c r="B34" s="15">
        <v>11</v>
      </c>
      <c r="C34" s="15" t="s">
        <v>113</v>
      </c>
      <c r="D34" s="16" t="s">
        <v>204</v>
      </c>
      <c r="E34" s="15"/>
      <c r="F34" s="15" t="s">
        <v>205</v>
      </c>
      <c r="G34" s="15" t="s">
        <v>114</v>
      </c>
      <c r="H34" s="17">
        <v>170</v>
      </c>
      <c r="I34" s="17"/>
      <c r="J34" s="17">
        <f t="shared" si="44"/>
        <v>170</v>
      </c>
      <c r="K34" s="17">
        <v>170</v>
      </c>
      <c r="L34" s="17"/>
      <c r="M34" s="22">
        <f t="shared" si="45"/>
        <v>0</v>
      </c>
      <c r="N34" s="22">
        <f t="shared" si="46"/>
        <v>0</v>
      </c>
      <c r="O34" s="27">
        <f t="shared" si="47"/>
        <v>0</v>
      </c>
      <c r="P34" s="22">
        <f t="shared" si="48"/>
        <v>0</v>
      </c>
      <c r="Q34" s="22">
        <f t="shared" si="49"/>
        <v>0</v>
      </c>
      <c r="R34" s="22">
        <f t="shared" si="50"/>
        <v>0</v>
      </c>
      <c r="S34" s="22">
        <f t="shared" si="51"/>
        <v>0</v>
      </c>
      <c r="T34" s="22">
        <f t="shared" si="52"/>
        <v>0</v>
      </c>
      <c r="U34" s="22">
        <f t="shared" si="53"/>
        <v>0</v>
      </c>
      <c r="V34" s="22">
        <f t="shared" si="54"/>
        <v>0</v>
      </c>
      <c r="W34" s="22">
        <f t="shared" si="55"/>
        <v>0</v>
      </c>
      <c r="X34" s="22">
        <f t="shared" si="56"/>
        <v>0</v>
      </c>
      <c r="Y34" s="22">
        <f t="shared" si="57"/>
        <v>0</v>
      </c>
      <c r="Z34" s="22">
        <f t="shared" si="58"/>
        <v>0</v>
      </c>
      <c r="AA34" s="22">
        <f t="shared" si="59"/>
        <v>0</v>
      </c>
      <c r="AB34" s="22">
        <f t="shared" si="60"/>
        <v>0</v>
      </c>
      <c r="AC34" s="22">
        <f t="shared" si="61"/>
        <v>0</v>
      </c>
      <c r="AD34" s="22">
        <f t="shared" si="62"/>
        <v>170</v>
      </c>
      <c r="AE34" s="22">
        <f t="shared" si="63"/>
        <v>0</v>
      </c>
      <c r="AF34" s="1">
        <f t="shared" ref="AF34:AF101" si="86">J34-(SUM(M34:AE34))</f>
        <v>0</v>
      </c>
    </row>
    <row r="35" spans="1:32" s="4" customFormat="1" x14ac:dyDescent="0.3">
      <c r="A35" s="28">
        <v>45147</v>
      </c>
      <c r="B35" s="15">
        <v>17</v>
      </c>
      <c r="C35" s="15" t="s">
        <v>101</v>
      </c>
      <c r="D35" s="16"/>
      <c r="E35" s="15"/>
      <c r="F35" s="15" t="s">
        <v>115</v>
      </c>
      <c r="G35" s="15" t="s">
        <v>102</v>
      </c>
      <c r="H35" s="17">
        <v>412.19</v>
      </c>
      <c r="I35" s="17"/>
      <c r="J35" s="17">
        <f t="shared" ref="J35:J38" si="87">H35+I35</f>
        <v>412.19</v>
      </c>
      <c r="K35" s="17"/>
      <c r="L35" s="17"/>
      <c r="M35" s="22">
        <f t="shared" ref="M35:M38" si="88">IF(G35="WAGES, TAX AND NI",H35,0)</f>
        <v>412.19</v>
      </c>
      <c r="N35" s="22">
        <f t="shared" ref="N35:N38" si="89">IF(G35="SUBSISTENCE",J35,0)</f>
        <v>0</v>
      </c>
      <c r="O35" s="27">
        <f t="shared" ref="O35:O38" si="90">I35</f>
        <v>0</v>
      </c>
      <c r="P35" s="22">
        <f t="shared" si="48"/>
        <v>0</v>
      </c>
      <c r="Q35" s="22">
        <f t="shared" si="49"/>
        <v>0</v>
      </c>
      <c r="R35" s="22">
        <f t="shared" si="50"/>
        <v>0</v>
      </c>
      <c r="S35" s="22">
        <f t="shared" si="51"/>
        <v>0</v>
      </c>
      <c r="T35" s="22">
        <f t="shared" si="52"/>
        <v>0</v>
      </c>
      <c r="U35" s="22">
        <f t="shared" si="53"/>
        <v>0</v>
      </c>
      <c r="V35" s="22">
        <f t="shared" si="54"/>
        <v>0</v>
      </c>
      <c r="W35" s="22">
        <f t="shared" si="55"/>
        <v>0</v>
      </c>
      <c r="X35" s="22">
        <f t="shared" si="56"/>
        <v>0</v>
      </c>
      <c r="Y35" s="22">
        <f t="shared" si="57"/>
        <v>0</v>
      </c>
      <c r="Z35" s="22">
        <f t="shared" si="58"/>
        <v>0</v>
      </c>
      <c r="AA35" s="22">
        <f t="shared" si="59"/>
        <v>0</v>
      </c>
      <c r="AB35" s="22">
        <f t="shared" si="60"/>
        <v>0</v>
      </c>
      <c r="AC35" s="22">
        <f t="shared" si="61"/>
        <v>0</v>
      </c>
      <c r="AD35" s="22">
        <f t="shared" si="62"/>
        <v>0</v>
      </c>
      <c r="AE35" s="22">
        <f t="shared" si="63"/>
        <v>0</v>
      </c>
      <c r="AF35" s="1">
        <f t="shared" si="86"/>
        <v>0</v>
      </c>
    </row>
    <row r="36" spans="1:32" s="4" customFormat="1" x14ac:dyDescent="0.3">
      <c r="A36" s="28">
        <v>45147</v>
      </c>
      <c r="B36" s="15">
        <v>17</v>
      </c>
      <c r="C36" s="15" t="s">
        <v>101</v>
      </c>
      <c r="D36" s="16"/>
      <c r="E36" s="15"/>
      <c r="F36" s="15" t="s">
        <v>115</v>
      </c>
      <c r="G36" s="15" t="s">
        <v>103</v>
      </c>
      <c r="H36" s="17">
        <v>33.33</v>
      </c>
      <c r="I36" s="17"/>
      <c r="J36" s="17">
        <f t="shared" si="87"/>
        <v>33.33</v>
      </c>
      <c r="K36" s="17"/>
      <c r="L36" s="17"/>
      <c r="M36" s="22">
        <f t="shared" si="88"/>
        <v>0</v>
      </c>
      <c r="N36" s="22">
        <f t="shared" si="89"/>
        <v>33.33</v>
      </c>
      <c r="O36" s="27">
        <f t="shared" si="90"/>
        <v>0</v>
      </c>
      <c r="P36" s="22">
        <f t="shared" si="48"/>
        <v>0</v>
      </c>
      <c r="Q36" s="22">
        <f t="shared" si="49"/>
        <v>0</v>
      </c>
      <c r="R36" s="22">
        <f t="shared" si="50"/>
        <v>0</v>
      </c>
      <c r="S36" s="22">
        <f t="shared" si="51"/>
        <v>0</v>
      </c>
      <c r="T36" s="22">
        <f t="shared" si="52"/>
        <v>0</v>
      </c>
      <c r="U36" s="22">
        <f t="shared" si="53"/>
        <v>0</v>
      </c>
      <c r="V36" s="22">
        <f t="shared" si="54"/>
        <v>0</v>
      </c>
      <c r="W36" s="22">
        <f t="shared" si="55"/>
        <v>0</v>
      </c>
      <c r="X36" s="22">
        <f t="shared" si="56"/>
        <v>0</v>
      </c>
      <c r="Y36" s="22">
        <f t="shared" si="57"/>
        <v>0</v>
      </c>
      <c r="Z36" s="22">
        <f t="shared" si="58"/>
        <v>0</v>
      </c>
      <c r="AA36" s="22">
        <f t="shared" si="59"/>
        <v>0</v>
      </c>
      <c r="AB36" s="22">
        <f t="shared" si="60"/>
        <v>0</v>
      </c>
      <c r="AC36" s="22">
        <f t="shared" si="61"/>
        <v>0</v>
      </c>
      <c r="AD36" s="22">
        <f t="shared" si="62"/>
        <v>0</v>
      </c>
      <c r="AE36" s="22">
        <f t="shared" si="63"/>
        <v>0</v>
      </c>
      <c r="AF36" s="1">
        <f t="shared" si="86"/>
        <v>0</v>
      </c>
    </row>
    <row r="37" spans="1:32" s="4" customFormat="1" x14ac:dyDescent="0.3">
      <c r="A37" s="28">
        <v>45147</v>
      </c>
      <c r="B37" s="15">
        <v>17</v>
      </c>
      <c r="C37" s="15" t="s">
        <v>108</v>
      </c>
      <c r="D37" s="16" t="s">
        <v>264</v>
      </c>
      <c r="E37" s="15" t="s">
        <v>109</v>
      </c>
      <c r="F37" s="15" t="s">
        <v>157</v>
      </c>
      <c r="G37" s="15" t="s">
        <v>110</v>
      </c>
      <c r="H37" s="17">
        <v>10.3</v>
      </c>
      <c r="I37" s="17">
        <v>2.06</v>
      </c>
      <c r="J37" s="17">
        <f t="shared" si="87"/>
        <v>12.360000000000001</v>
      </c>
      <c r="K37" s="17">
        <f>SUM(J35:J37)</f>
        <v>457.88</v>
      </c>
      <c r="L37" s="8"/>
      <c r="M37" s="22">
        <f t="shared" si="88"/>
        <v>0</v>
      </c>
      <c r="N37" s="22">
        <f t="shared" si="89"/>
        <v>0</v>
      </c>
      <c r="O37" s="27">
        <f t="shared" si="90"/>
        <v>2.06</v>
      </c>
      <c r="P37" s="22">
        <f t="shared" si="48"/>
        <v>0</v>
      </c>
      <c r="Q37" s="22">
        <f t="shared" si="49"/>
        <v>0</v>
      </c>
      <c r="R37" s="22">
        <f t="shared" si="50"/>
        <v>10.3</v>
      </c>
      <c r="S37" s="22">
        <f t="shared" si="51"/>
        <v>0</v>
      </c>
      <c r="T37" s="22">
        <f t="shared" si="52"/>
        <v>0</v>
      </c>
      <c r="U37" s="22">
        <f t="shared" si="53"/>
        <v>0</v>
      </c>
      <c r="V37" s="22">
        <f t="shared" si="54"/>
        <v>0</v>
      </c>
      <c r="W37" s="22">
        <f t="shared" si="55"/>
        <v>0</v>
      </c>
      <c r="X37" s="22">
        <f t="shared" si="56"/>
        <v>0</v>
      </c>
      <c r="Y37" s="22">
        <f t="shared" si="57"/>
        <v>0</v>
      </c>
      <c r="Z37" s="22">
        <f t="shared" si="58"/>
        <v>0</v>
      </c>
      <c r="AA37" s="22">
        <f t="shared" si="59"/>
        <v>0</v>
      </c>
      <c r="AB37" s="22">
        <f t="shared" si="60"/>
        <v>0</v>
      </c>
      <c r="AC37" s="22">
        <f t="shared" si="61"/>
        <v>0</v>
      </c>
      <c r="AD37" s="22">
        <f t="shared" si="62"/>
        <v>0</v>
      </c>
      <c r="AE37" s="22">
        <f t="shared" si="63"/>
        <v>0</v>
      </c>
      <c r="AF37" s="1">
        <f t="shared" ref="AF37:AF38" si="91">J37-(SUM(M37:AE37))</f>
        <v>0</v>
      </c>
    </row>
    <row r="38" spans="1:32" s="4" customFormat="1" x14ac:dyDescent="0.3">
      <c r="A38" s="28">
        <v>45147</v>
      </c>
      <c r="B38" s="15">
        <v>19</v>
      </c>
      <c r="C38" s="15" t="s">
        <v>217</v>
      </c>
      <c r="D38" s="16">
        <v>73301</v>
      </c>
      <c r="E38" s="15" t="s">
        <v>218</v>
      </c>
      <c r="F38" s="15" t="s">
        <v>219</v>
      </c>
      <c r="G38" s="15" t="s">
        <v>198</v>
      </c>
      <c r="H38" s="17">
        <v>194.12</v>
      </c>
      <c r="I38" s="17">
        <v>38.83</v>
      </c>
      <c r="J38" s="17">
        <f t="shared" si="87"/>
        <v>232.95</v>
      </c>
      <c r="K38" s="17">
        <v>232.95</v>
      </c>
      <c r="L38" s="8"/>
      <c r="M38" s="22">
        <f t="shared" si="88"/>
        <v>0</v>
      </c>
      <c r="N38" s="22">
        <f t="shared" si="89"/>
        <v>0</v>
      </c>
      <c r="O38" s="27">
        <f t="shared" si="90"/>
        <v>38.83</v>
      </c>
      <c r="P38" s="22">
        <f t="shared" si="48"/>
        <v>0</v>
      </c>
      <c r="Q38" s="22">
        <f t="shared" si="49"/>
        <v>0</v>
      </c>
      <c r="R38" s="22">
        <f t="shared" si="50"/>
        <v>0</v>
      </c>
      <c r="S38" s="22">
        <f t="shared" si="51"/>
        <v>0</v>
      </c>
      <c r="T38" s="22">
        <f t="shared" si="52"/>
        <v>0</v>
      </c>
      <c r="U38" s="22">
        <f t="shared" si="53"/>
        <v>0</v>
      </c>
      <c r="V38" s="22">
        <f t="shared" si="54"/>
        <v>0</v>
      </c>
      <c r="W38" s="22">
        <f t="shared" si="55"/>
        <v>0</v>
      </c>
      <c r="X38" s="22">
        <f t="shared" si="56"/>
        <v>0</v>
      </c>
      <c r="Y38" s="22">
        <f t="shared" si="57"/>
        <v>0</v>
      </c>
      <c r="Z38" s="22">
        <f t="shared" si="58"/>
        <v>0</v>
      </c>
      <c r="AA38" s="22">
        <f t="shared" si="59"/>
        <v>0</v>
      </c>
      <c r="AB38" s="22">
        <f t="shared" si="60"/>
        <v>194.12</v>
      </c>
      <c r="AC38" s="22">
        <f t="shared" si="61"/>
        <v>0</v>
      </c>
      <c r="AD38" s="22">
        <f t="shared" si="62"/>
        <v>0</v>
      </c>
      <c r="AE38" s="22">
        <f t="shared" si="63"/>
        <v>0</v>
      </c>
      <c r="AF38" s="1">
        <f t="shared" si="91"/>
        <v>0</v>
      </c>
    </row>
    <row r="39" spans="1:32" x14ac:dyDescent="0.3">
      <c r="A39" s="28">
        <v>45147</v>
      </c>
      <c r="B39" s="15">
        <v>18</v>
      </c>
      <c r="C39" s="15" t="s">
        <v>15</v>
      </c>
      <c r="D39" s="16"/>
      <c r="E39" s="15"/>
      <c r="F39" s="15" t="s">
        <v>104</v>
      </c>
      <c r="G39" s="15" t="s">
        <v>102</v>
      </c>
      <c r="H39" s="17">
        <v>103</v>
      </c>
      <c r="I39" s="17"/>
      <c r="J39" s="17">
        <f t="shared" si="44"/>
        <v>103</v>
      </c>
      <c r="K39" s="17">
        <v>103</v>
      </c>
      <c r="L39" s="17"/>
      <c r="M39" s="22">
        <f t="shared" si="45"/>
        <v>103</v>
      </c>
      <c r="N39" s="22">
        <f t="shared" si="46"/>
        <v>0</v>
      </c>
      <c r="O39" s="27">
        <f t="shared" si="47"/>
        <v>0</v>
      </c>
      <c r="P39" s="22">
        <f t="shared" si="48"/>
        <v>0</v>
      </c>
      <c r="Q39" s="22">
        <f t="shared" si="49"/>
        <v>0</v>
      </c>
      <c r="R39" s="22">
        <f t="shared" si="50"/>
        <v>0</v>
      </c>
      <c r="S39" s="22">
        <f t="shared" si="51"/>
        <v>0</v>
      </c>
      <c r="T39" s="22">
        <f t="shared" si="52"/>
        <v>0</v>
      </c>
      <c r="U39" s="22">
        <f t="shared" si="53"/>
        <v>0</v>
      </c>
      <c r="V39" s="22">
        <f t="shared" si="54"/>
        <v>0</v>
      </c>
      <c r="W39" s="22">
        <f t="shared" si="55"/>
        <v>0</v>
      </c>
      <c r="X39" s="22">
        <f t="shared" si="56"/>
        <v>0</v>
      </c>
      <c r="Y39" s="22">
        <f t="shared" si="57"/>
        <v>0</v>
      </c>
      <c r="Z39" s="22">
        <f t="shared" si="58"/>
        <v>0</v>
      </c>
      <c r="AA39" s="22">
        <f t="shared" si="59"/>
        <v>0</v>
      </c>
      <c r="AB39" s="22">
        <f t="shared" si="60"/>
        <v>0</v>
      </c>
      <c r="AC39" s="22">
        <f t="shared" si="61"/>
        <v>0</v>
      </c>
      <c r="AD39" s="22">
        <f t="shared" si="62"/>
        <v>0</v>
      </c>
      <c r="AE39" s="22">
        <f t="shared" si="63"/>
        <v>0</v>
      </c>
      <c r="AF39" s="1">
        <f t="shared" si="86"/>
        <v>0</v>
      </c>
    </row>
    <row r="40" spans="1:32" s="4" customFormat="1" x14ac:dyDescent="0.3">
      <c r="A40" s="28">
        <v>45184</v>
      </c>
      <c r="B40" s="15">
        <v>20</v>
      </c>
      <c r="C40" s="15" t="s">
        <v>101</v>
      </c>
      <c r="D40" s="16"/>
      <c r="E40" s="15"/>
      <c r="F40" s="15" t="s">
        <v>116</v>
      </c>
      <c r="G40" s="15" t="s">
        <v>102</v>
      </c>
      <c r="H40" s="17">
        <v>411.99</v>
      </c>
      <c r="I40" s="17"/>
      <c r="J40" s="17">
        <f t="shared" si="44"/>
        <v>411.99</v>
      </c>
      <c r="K40" s="17"/>
      <c r="L40" s="17"/>
      <c r="M40" s="22">
        <f t="shared" si="45"/>
        <v>411.99</v>
      </c>
      <c r="N40" s="22">
        <f t="shared" si="46"/>
        <v>0</v>
      </c>
      <c r="O40" s="27">
        <f t="shared" si="47"/>
        <v>0</v>
      </c>
      <c r="P40" s="22">
        <f t="shared" si="48"/>
        <v>0</v>
      </c>
      <c r="Q40" s="22">
        <f t="shared" si="49"/>
        <v>0</v>
      </c>
      <c r="R40" s="22">
        <f t="shared" si="50"/>
        <v>0</v>
      </c>
      <c r="S40" s="22">
        <f t="shared" si="51"/>
        <v>0</v>
      </c>
      <c r="T40" s="22">
        <f t="shared" si="52"/>
        <v>0</v>
      </c>
      <c r="U40" s="22">
        <f t="shared" si="53"/>
        <v>0</v>
      </c>
      <c r="V40" s="22">
        <f t="shared" si="54"/>
        <v>0</v>
      </c>
      <c r="W40" s="22">
        <f t="shared" si="55"/>
        <v>0</v>
      </c>
      <c r="X40" s="22">
        <f t="shared" si="56"/>
        <v>0</v>
      </c>
      <c r="Y40" s="22">
        <f t="shared" si="57"/>
        <v>0</v>
      </c>
      <c r="Z40" s="22">
        <f t="shared" si="58"/>
        <v>0</v>
      </c>
      <c r="AA40" s="22">
        <f t="shared" si="59"/>
        <v>0</v>
      </c>
      <c r="AB40" s="22">
        <f t="shared" si="60"/>
        <v>0</v>
      </c>
      <c r="AC40" s="22">
        <f t="shared" si="61"/>
        <v>0</v>
      </c>
      <c r="AD40" s="22">
        <f t="shared" si="62"/>
        <v>0</v>
      </c>
      <c r="AE40" s="22">
        <f t="shared" si="63"/>
        <v>0</v>
      </c>
      <c r="AF40" s="1">
        <f t="shared" si="86"/>
        <v>0</v>
      </c>
    </row>
    <row r="41" spans="1:32" s="4" customFormat="1" x14ac:dyDescent="0.3">
      <c r="A41" s="28">
        <v>45184</v>
      </c>
      <c r="B41" s="15">
        <v>20</v>
      </c>
      <c r="C41" s="15" t="s">
        <v>101</v>
      </c>
      <c r="D41" s="16"/>
      <c r="E41" s="15"/>
      <c r="F41" s="15" t="s">
        <v>116</v>
      </c>
      <c r="G41" s="15" t="s">
        <v>103</v>
      </c>
      <c r="H41" s="17">
        <v>33.33</v>
      </c>
      <c r="I41" s="17"/>
      <c r="J41" s="17">
        <f t="shared" si="44"/>
        <v>33.33</v>
      </c>
      <c r="K41" s="17"/>
      <c r="L41" s="17"/>
      <c r="M41" s="22">
        <f t="shared" si="45"/>
        <v>0</v>
      </c>
      <c r="N41" s="22">
        <f t="shared" si="46"/>
        <v>33.33</v>
      </c>
      <c r="O41" s="27">
        <f t="shared" si="47"/>
        <v>0</v>
      </c>
      <c r="P41" s="22">
        <f t="shared" si="48"/>
        <v>0</v>
      </c>
      <c r="Q41" s="22">
        <f t="shared" si="49"/>
        <v>0</v>
      </c>
      <c r="R41" s="22">
        <f t="shared" si="50"/>
        <v>0</v>
      </c>
      <c r="S41" s="22">
        <f t="shared" si="51"/>
        <v>0</v>
      </c>
      <c r="T41" s="22">
        <f t="shared" si="52"/>
        <v>0</v>
      </c>
      <c r="U41" s="22">
        <f t="shared" si="53"/>
        <v>0</v>
      </c>
      <c r="V41" s="22">
        <f t="shared" si="54"/>
        <v>0</v>
      </c>
      <c r="W41" s="22">
        <f t="shared" si="55"/>
        <v>0</v>
      </c>
      <c r="X41" s="22">
        <f t="shared" si="56"/>
        <v>0</v>
      </c>
      <c r="Y41" s="22">
        <f t="shared" si="57"/>
        <v>0</v>
      </c>
      <c r="Z41" s="22">
        <f t="shared" si="58"/>
        <v>0</v>
      </c>
      <c r="AA41" s="22">
        <f t="shared" si="59"/>
        <v>0</v>
      </c>
      <c r="AB41" s="22">
        <f t="shared" si="60"/>
        <v>0</v>
      </c>
      <c r="AC41" s="22">
        <f t="shared" si="61"/>
        <v>0</v>
      </c>
      <c r="AD41" s="22">
        <f t="shared" si="62"/>
        <v>0</v>
      </c>
      <c r="AE41" s="22">
        <f t="shared" si="63"/>
        <v>0</v>
      </c>
      <c r="AF41" s="1">
        <f t="shared" si="86"/>
        <v>0</v>
      </c>
    </row>
    <row r="42" spans="1:32" s="4" customFormat="1" x14ac:dyDescent="0.3">
      <c r="A42" s="28">
        <v>45184</v>
      </c>
      <c r="B42" s="15">
        <v>20</v>
      </c>
      <c r="C42" s="15" t="s">
        <v>108</v>
      </c>
      <c r="D42" s="16" t="s">
        <v>263</v>
      </c>
      <c r="E42" s="15" t="s">
        <v>109</v>
      </c>
      <c r="F42" s="15" t="s">
        <v>220</v>
      </c>
      <c r="G42" s="15" t="s">
        <v>110</v>
      </c>
      <c r="H42" s="17">
        <v>10.3</v>
      </c>
      <c r="I42" s="17">
        <v>2.06</v>
      </c>
      <c r="J42" s="17">
        <f t="shared" ref="J42:J44" si="92">H42+I42</f>
        <v>12.360000000000001</v>
      </c>
      <c r="K42" s="17"/>
      <c r="L42" s="8"/>
      <c r="M42" s="22">
        <f t="shared" ref="M42:M44" si="93">IF(G42="WAGES, TAX AND NI",H42,0)</f>
        <v>0</v>
      </c>
      <c r="N42" s="22">
        <f t="shared" ref="N42:N44" si="94">IF(G42="SUBSISTENCE",J42,0)</f>
        <v>0</v>
      </c>
      <c r="O42" s="27">
        <f t="shared" ref="O42:O44" si="95">I42</f>
        <v>2.06</v>
      </c>
      <c r="P42" s="22">
        <f t="shared" si="48"/>
        <v>0</v>
      </c>
      <c r="Q42" s="22">
        <f t="shared" si="49"/>
        <v>0</v>
      </c>
      <c r="R42" s="22">
        <f t="shared" si="50"/>
        <v>10.3</v>
      </c>
      <c r="S42" s="22">
        <f t="shared" si="51"/>
        <v>0</v>
      </c>
      <c r="T42" s="22">
        <f t="shared" si="52"/>
        <v>0</v>
      </c>
      <c r="U42" s="22">
        <f t="shared" si="53"/>
        <v>0</v>
      </c>
      <c r="V42" s="22">
        <f t="shared" si="54"/>
        <v>0</v>
      </c>
      <c r="W42" s="22">
        <f t="shared" si="55"/>
        <v>0</v>
      </c>
      <c r="X42" s="22">
        <f t="shared" si="56"/>
        <v>0</v>
      </c>
      <c r="Y42" s="22">
        <f t="shared" si="57"/>
        <v>0</v>
      </c>
      <c r="Z42" s="22">
        <f t="shared" si="58"/>
        <v>0</v>
      </c>
      <c r="AA42" s="22">
        <f t="shared" si="59"/>
        <v>0</v>
      </c>
      <c r="AB42" s="22">
        <f t="shared" si="60"/>
        <v>0</v>
      </c>
      <c r="AC42" s="22">
        <f t="shared" si="61"/>
        <v>0</v>
      </c>
      <c r="AD42" s="22">
        <f t="shared" si="62"/>
        <v>0</v>
      </c>
      <c r="AE42" s="22">
        <f t="shared" si="63"/>
        <v>0</v>
      </c>
      <c r="AF42" s="1">
        <f t="shared" si="86"/>
        <v>0</v>
      </c>
    </row>
    <row r="43" spans="1:32" x14ac:dyDescent="0.3">
      <c r="A43" s="28">
        <v>45184</v>
      </c>
      <c r="B43" s="15">
        <v>20</v>
      </c>
      <c r="C43" s="15" t="s">
        <v>221</v>
      </c>
      <c r="D43" s="16">
        <v>22271</v>
      </c>
      <c r="E43" s="15" t="s">
        <v>222</v>
      </c>
      <c r="F43" s="15" t="s">
        <v>219</v>
      </c>
      <c r="G43" s="15" t="s">
        <v>198</v>
      </c>
      <c r="H43" s="17">
        <v>166.8</v>
      </c>
      <c r="I43" s="17">
        <v>33.36</v>
      </c>
      <c r="J43" s="17">
        <f t="shared" si="92"/>
        <v>200.16000000000003</v>
      </c>
      <c r="K43" s="17">
        <f>SUM(J40:J43)</f>
        <v>657.84</v>
      </c>
      <c r="L43" s="17"/>
      <c r="M43" s="22">
        <f t="shared" si="93"/>
        <v>0</v>
      </c>
      <c r="N43" s="22">
        <f t="shared" si="94"/>
        <v>0</v>
      </c>
      <c r="O43" s="27">
        <f t="shared" si="95"/>
        <v>33.36</v>
      </c>
      <c r="P43" s="22">
        <f t="shared" si="48"/>
        <v>0</v>
      </c>
      <c r="Q43" s="22">
        <f t="shared" si="49"/>
        <v>0</v>
      </c>
      <c r="R43" s="22">
        <f t="shared" si="50"/>
        <v>0</v>
      </c>
      <c r="S43" s="22">
        <f t="shared" si="51"/>
        <v>0</v>
      </c>
      <c r="T43" s="22">
        <f t="shared" si="52"/>
        <v>0</v>
      </c>
      <c r="U43" s="22">
        <f t="shared" si="53"/>
        <v>0</v>
      </c>
      <c r="V43" s="22">
        <f t="shared" si="54"/>
        <v>0</v>
      </c>
      <c r="W43" s="22">
        <f t="shared" si="55"/>
        <v>0</v>
      </c>
      <c r="X43" s="22">
        <f t="shared" si="56"/>
        <v>0</v>
      </c>
      <c r="Y43" s="22">
        <f t="shared" si="57"/>
        <v>0</v>
      </c>
      <c r="Z43" s="22">
        <f t="shared" si="58"/>
        <v>0</v>
      </c>
      <c r="AA43" s="22">
        <f t="shared" si="59"/>
        <v>0</v>
      </c>
      <c r="AB43" s="22">
        <f t="shared" si="60"/>
        <v>166.8</v>
      </c>
      <c r="AC43" s="22">
        <f t="shared" si="61"/>
        <v>0</v>
      </c>
      <c r="AD43" s="22">
        <f t="shared" si="62"/>
        <v>0</v>
      </c>
      <c r="AE43" s="22">
        <f t="shared" si="63"/>
        <v>0</v>
      </c>
      <c r="AF43" s="1">
        <f t="shared" ref="AF43" si="96">J43-(SUM(M43:AE43))</f>
        <v>0</v>
      </c>
    </row>
    <row r="44" spans="1:32" x14ac:dyDescent="0.3">
      <c r="A44" s="28">
        <v>45184</v>
      </c>
      <c r="B44" s="15">
        <v>21</v>
      </c>
      <c r="C44" s="15" t="s">
        <v>15</v>
      </c>
      <c r="D44" s="16"/>
      <c r="E44" s="15"/>
      <c r="F44" s="15" t="s">
        <v>104</v>
      </c>
      <c r="G44" s="15" t="s">
        <v>102</v>
      </c>
      <c r="H44" s="17">
        <v>103.2</v>
      </c>
      <c r="I44" s="17"/>
      <c r="J44" s="17">
        <f t="shared" si="92"/>
        <v>103.2</v>
      </c>
      <c r="K44" s="17">
        <v>103.2</v>
      </c>
      <c r="L44" s="17"/>
      <c r="M44" s="22">
        <f t="shared" si="93"/>
        <v>103.2</v>
      </c>
      <c r="N44" s="22">
        <f t="shared" si="94"/>
        <v>0</v>
      </c>
      <c r="O44" s="27">
        <f t="shared" si="95"/>
        <v>0</v>
      </c>
      <c r="P44" s="22">
        <f t="shared" si="48"/>
        <v>0</v>
      </c>
      <c r="Q44" s="22">
        <f t="shared" si="49"/>
        <v>0</v>
      </c>
      <c r="R44" s="22">
        <f t="shared" si="50"/>
        <v>0</v>
      </c>
      <c r="S44" s="22">
        <f t="shared" si="51"/>
        <v>0</v>
      </c>
      <c r="T44" s="22">
        <f t="shared" si="52"/>
        <v>0</v>
      </c>
      <c r="U44" s="22">
        <f t="shared" si="53"/>
        <v>0</v>
      </c>
      <c r="V44" s="22">
        <f t="shared" si="54"/>
        <v>0</v>
      </c>
      <c r="W44" s="22">
        <f t="shared" si="55"/>
        <v>0</v>
      </c>
      <c r="X44" s="22">
        <f t="shared" si="56"/>
        <v>0</v>
      </c>
      <c r="Y44" s="22">
        <f t="shared" si="57"/>
        <v>0</v>
      </c>
      <c r="Z44" s="22">
        <f t="shared" si="58"/>
        <v>0</v>
      </c>
      <c r="AA44" s="22">
        <f t="shared" si="59"/>
        <v>0</v>
      </c>
      <c r="AB44" s="22">
        <f t="shared" si="60"/>
        <v>0</v>
      </c>
      <c r="AC44" s="22">
        <f t="shared" si="61"/>
        <v>0</v>
      </c>
      <c r="AD44" s="22">
        <f t="shared" si="62"/>
        <v>0</v>
      </c>
      <c r="AE44" s="22">
        <f t="shared" si="63"/>
        <v>0</v>
      </c>
      <c r="AF44" s="1">
        <f t="shared" si="86"/>
        <v>0</v>
      </c>
    </row>
    <row r="45" spans="1:32" x14ac:dyDescent="0.3">
      <c r="A45" s="28">
        <v>45273</v>
      </c>
      <c r="B45" s="15">
        <v>30</v>
      </c>
      <c r="C45" s="15" t="s">
        <v>229</v>
      </c>
      <c r="D45" s="16"/>
      <c r="E45" s="15"/>
      <c r="F45" s="15" t="s">
        <v>219</v>
      </c>
      <c r="G45" s="15" t="s">
        <v>105</v>
      </c>
      <c r="H45" s="17">
        <v>225</v>
      </c>
      <c r="I45" s="17"/>
      <c r="J45" s="17">
        <f t="shared" ref="J45:J50" si="97">H45+I45</f>
        <v>225</v>
      </c>
      <c r="K45" s="17">
        <v>225</v>
      </c>
      <c r="L45" s="17"/>
      <c r="M45" s="22">
        <f t="shared" si="45"/>
        <v>0</v>
      </c>
      <c r="N45" s="22">
        <f t="shared" si="46"/>
        <v>0</v>
      </c>
      <c r="O45" s="27">
        <f t="shared" ref="O45:O50" si="98">I45</f>
        <v>0</v>
      </c>
      <c r="P45" s="22">
        <f t="shared" si="48"/>
        <v>0</v>
      </c>
      <c r="Q45" s="22">
        <f t="shared" si="49"/>
        <v>0</v>
      </c>
      <c r="R45" s="22">
        <f t="shared" si="50"/>
        <v>0</v>
      </c>
      <c r="S45" s="22">
        <f t="shared" si="51"/>
        <v>0</v>
      </c>
      <c r="T45" s="22">
        <f t="shared" si="52"/>
        <v>0</v>
      </c>
      <c r="U45" s="22">
        <f t="shared" si="53"/>
        <v>0</v>
      </c>
      <c r="V45" s="22">
        <f t="shared" si="54"/>
        <v>0</v>
      </c>
      <c r="W45" s="22">
        <f t="shared" si="55"/>
        <v>0</v>
      </c>
      <c r="X45" s="22">
        <f t="shared" si="56"/>
        <v>225</v>
      </c>
      <c r="Y45" s="22">
        <f t="shared" si="57"/>
        <v>0</v>
      </c>
      <c r="Z45" s="22">
        <f t="shared" si="58"/>
        <v>0</v>
      </c>
      <c r="AA45" s="22">
        <f t="shared" si="59"/>
        <v>0</v>
      </c>
      <c r="AB45" s="22">
        <f t="shared" si="60"/>
        <v>0</v>
      </c>
      <c r="AC45" s="22">
        <f t="shared" si="61"/>
        <v>0</v>
      </c>
      <c r="AD45" s="22">
        <f t="shared" si="62"/>
        <v>0</v>
      </c>
      <c r="AE45" s="22">
        <f t="shared" si="63"/>
        <v>0</v>
      </c>
      <c r="AF45" s="1">
        <f t="shared" si="86"/>
        <v>0</v>
      </c>
    </row>
    <row r="46" spans="1:32" x14ac:dyDescent="0.3">
      <c r="A46" s="28">
        <v>45199</v>
      </c>
      <c r="B46" s="15" t="s">
        <v>225</v>
      </c>
      <c r="C46" s="15" t="s">
        <v>125</v>
      </c>
      <c r="D46" s="16"/>
      <c r="E46" s="15"/>
      <c r="F46" s="15" t="s">
        <v>156</v>
      </c>
      <c r="G46" s="15" t="s">
        <v>127</v>
      </c>
      <c r="H46" s="17">
        <v>18</v>
      </c>
      <c r="I46" s="17"/>
      <c r="J46" s="17">
        <f t="shared" si="97"/>
        <v>18</v>
      </c>
      <c r="K46" s="17">
        <v>18</v>
      </c>
      <c r="L46" s="17"/>
      <c r="M46" s="22">
        <f t="shared" si="45"/>
        <v>0</v>
      </c>
      <c r="N46" s="22">
        <f t="shared" si="46"/>
        <v>0</v>
      </c>
      <c r="O46" s="27">
        <f t="shared" si="98"/>
        <v>0</v>
      </c>
      <c r="P46" s="22">
        <f t="shared" si="48"/>
        <v>0</v>
      </c>
      <c r="Q46" s="22">
        <f t="shared" si="49"/>
        <v>0</v>
      </c>
      <c r="R46" s="22">
        <f t="shared" si="50"/>
        <v>0</v>
      </c>
      <c r="S46" s="22">
        <f t="shared" si="51"/>
        <v>0</v>
      </c>
      <c r="T46" s="22">
        <f t="shared" si="52"/>
        <v>0</v>
      </c>
      <c r="U46" s="22">
        <f t="shared" si="53"/>
        <v>0</v>
      </c>
      <c r="V46" s="22">
        <f t="shared" si="54"/>
        <v>0</v>
      </c>
      <c r="W46" s="22">
        <f t="shared" si="55"/>
        <v>0</v>
      </c>
      <c r="X46" s="22">
        <f t="shared" si="56"/>
        <v>0</v>
      </c>
      <c r="Y46" s="22">
        <f t="shared" si="57"/>
        <v>0</v>
      </c>
      <c r="Z46" s="22">
        <f t="shared" si="58"/>
        <v>0</v>
      </c>
      <c r="AA46" s="22">
        <f t="shared" si="59"/>
        <v>0</v>
      </c>
      <c r="AB46" s="22">
        <f t="shared" si="60"/>
        <v>0</v>
      </c>
      <c r="AC46" s="22">
        <f t="shared" si="61"/>
        <v>0</v>
      </c>
      <c r="AD46" s="22">
        <f t="shared" si="62"/>
        <v>0</v>
      </c>
      <c r="AE46" s="22">
        <f t="shared" si="63"/>
        <v>18</v>
      </c>
      <c r="AF46" s="1">
        <f t="shared" si="86"/>
        <v>0</v>
      </c>
    </row>
    <row r="47" spans="1:32" s="4" customFormat="1" x14ac:dyDescent="0.3">
      <c r="A47" s="28">
        <v>45213</v>
      </c>
      <c r="B47" s="15">
        <v>22</v>
      </c>
      <c r="C47" s="15" t="s">
        <v>101</v>
      </c>
      <c r="D47" s="16"/>
      <c r="E47" s="15"/>
      <c r="F47" s="15" t="s">
        <v>117</v>
      </c>
      <c r="G47" s="15" t="s">
        <v>102</v>
      </c>
      <c r="H47" s="17">
        <v>412.19</v>
      </c>
      <c r="I47" s="17"/>
      <c r="J47" s="17">
        <f t="shared" si="97"/>
        <v>412.19</v>
      </c>
      <c r="K47" s="17"/>
      <c r="L47" s="17"/>
      <c r="M47" s="22">
        <f t="shared" ref="M47:M49" si="99">IF(G47="WAGES, TAX AND NI",H47,0)</f>
        <v>412.19</v>
      </c>
      <c r="N47" s="22">
        <f t="shared" ref="N47:N49" si="100">IF(G47="SUBSISTENCE",J47,0)</f>
        <v>0</v>
      </c>
      <c r="O47" s="27">
        <f t="shared" si="98"/>
        <v>0</v>
      </c>
      <c r="P47" s="22">
        <f t="shared" si="48"/>
        <v>0</v>
      </c>
      <c r="Q47" s="22">
        <f t="shared" si="49"/>
        <v>0</v>
      </c>
      <c r="R47" s="22">
        <f t="shared" si="50"/>
        <v>0</v>
      </c>
      <c r="S47" s="22">
        <f t="shared" si="51"/>
        <v>0</v>
      </c>
      <c r="T47" s="22">
        <f t="shared" si="52"/>
        <v>0</v>
      </c>
      <c r="U47" s="22">
        <f t="shared" si="53"/>
        <v>0</v>
      </c>
      <c r="V47" s="22">
        <f t="shared" si="54"/>
        <v>0</v>
      </c>
      <c r="W47" s="22">
        <f t="shared" si="55"/>
        <v>0</v>
      </c>
      <c r="X47" s="22">
        <f t="shared" si="56"/>
        <v>0</v>
      </c>
      <c r="Y47" s="22">
        <f t="shared" si="57"/>
        <v>0</v>
      </c>
      <c r="Z47" s="22">
        <f t="shared" si="58"/>
        <v>0</v>
      </c>
      <c r="AA47" s="22">
        <f t="shared" si="59"/>
        <v>0</v>
      </c>
      <c r="AB47" s="22">
        <f t="shared" si="60"/>
        <v>0</v>
      </c>
      <c r="AC47" s="22">
        <f t="shared" si="61"/>
        <v>0</v>
      </c>
      <c r="AD47" s="22">
        <f t="shared" si="62"/>
        <v>0</v>
      </c>
      <c r="AE47" s="22">
        <f t="shared" si="63"/>
        <v>0</v>
      </c>
      <c r="AF47" s="1">
        <f t="shared" ref="AF47:AF49" si="101">J47-(SUM(M47:AE47))</f>
        <v>0</v>
      </c>
    </row>
    <row r="48" spans="1:32" s="4" customFormat="1" x14ac:dyDescent="0.3">
      <c r="A48" s="28">
        <v>45213</v>
      </c>
      <c r="B48" s="15">
        <v>22</v>
      </c>
      <c r="C48" s="15" t="s">
        <v>101</v>
      </c>
      <c r="D48" s="16"/>
      <c r="E48" s="15"/>
      <c r="F48" s="15" t="s">
        <v>117</v>
      </c>
      <c r="G48" s="15" t="s">
        <v>103</v>
      </c>
      <c r="H48" s="17">
        <v>33.33</v>
      </c>
      <c r="I48" s="17"/>
      <c r="J48" s="17">
        <f t="shared" si="97"/>
        <v>33.33</v>
      </c>
      <c r="K48" s="17"/>
      <c r="L48" s="17"/>
      <c r="M48" s="22">
        <f t="shared" si="99"/>
        <v>0</v>
      </c>
      <c r="N48" s="22">
        <f t="shared" si="100"/>
        <v>33.33</v>
      </c>
      <c r="O48" s="27">
        <f t="shared" si="98"/>
        <v>0</v>
      </c>
      <c r="P48" s="22">
        <f t="shared" si="48"/>
        <v>0</v>
      </c>
      <c r="Q48" s="22">
        <f t="shared" si="49"/>
        <v>0</v>
      </c>
      <c r="R48" s="22">
        <f t="shared" si="50"/>
        <v>0</v>
      </c>
      <c r="S48" s="22">
        <f t="shared" si="51"/>
        <v>0</v>
      </c>
      <c r="T48" s="22">
        <f t="shared" si="52"/>
        <v>0</v>
      </c>
      <c r="U48" s="22">
        <f t="shared" si="53"/>
        <v>0</v>
      </c>
      <c r="V48" s="22">
        <f t="shared" si="54"/>
        <v>0</v>
      </c>
      <c r="W48" s="22">
        <f t="shared" si="55"/>
        <v>0</v>
      </c>
      <c r="X48" s="22">
        <f t="shared" si="56"/>
        <v>0</v>
      </c>
      <c r="Y48" s="22">
        <f t="shared" si="57"/>
        <v>0</v>
      </c>
      <c r="Z48" s="22">
        <f t="shared" si="58"/>
        <v>0</v>
      </c>
      <c r="AA48" s="22">
        <f t="shared" si="59"/>
        <v>0</v>
      </c>
      <c r="AB48" s="22">
        <f t="shared" si="60"/>
        <v>0</v>
      </c>
      <c r="AC48" s="22">
        <f t="shared" si="61"/>
        <v>0</v>
      </c>
      <c r="AD48" s="22">
        <f t="shared" si="62"/>
        <v>0</v>
      </c>
      <c r="AE48" s="22">
        <f t="shared" si="63"/>
        <v>0</v>
      </c>
      <c r="AF48" s="1">
        <f t="shared" si="101"/>
        <v>0</v>
      </c>
    </row>
    <row r="49" spans="1:32" s="4" customFormat="1" x14ac:dyDescent="0.3">
      <c r="A49" s="28">
        <v>45213</v>
      </c>
      <c r="B49" s="15">
        <v>22</v>
      </c>
      <c r="C49" s="15" t="s">
        <v>108</v>
      </c>
      <c r="D49" s="16" t="s">
        <v>262</v>
      </c>
      <c r="E49" s="15" t="s">
        <v>109</v>
      </c>
      <c r="F49" s="15" t="s">
        <v>226</v>
      </c>
      <c r="G49" s="15" t="s">
        <v>110</v>
      </c>
      <c r="H49" s="17">
        <v>10.3</v>
      </c>
      <c r="I49" s="17">
        <v>2.06</v>
      </c>
      <c r="J49" s="17">
        <f t="shared" si="97"/>
        <v>12.360000000000001</v>
      </c>
      <c r="K49" s="17">
        <f>SUM(J47:J49)</f>
        <v>457.88</v>
      </c>
      <c r="L49" s="8"/>
      <c r="M49" s="22">
        <f t="shared" si="99"/>
        <v>0</v>
      </c>
      <c r="N49" s="22">
        <f t="shared" si="100"/>
        <v>0</v>
      </c>
      <c r="O49" s="27">
        <f t="shared" si="98"/>
        <v>2.06</v>
      </c>
      <c r="P49" s="22">
        <f t="shared" si="48"/>
        <v>0</v>
      </c>
      <c r="Q49" s="22">
        <f t="shared" si="49"/>
        <v>0</v>
      </c>
      <c r="R49" s="22">
        <f t="shared" si="50"/>
        <v>10.3</v>
      </c>
      <c r="S49" s="22">
        <f t="shared" si="51"/>
        <v>0</v>
      </c>
      <c r="T49" s="22">
        <f t="shared" si="52"/>
        <v>0</v>
      </c>
      <c r="U49" s="22">
        <f t="shared" si="53"/>
        <v>0</v>
      </c>
      <c r="V49" s="22">
        <f t="shared" si="54"/>
        <v>0</v>
      </c>
      <c r="W49" s="22">
        <f t="shared" si="55"/>
        <v>0</v>
      </c>
      <c r="X49" s="22">
        <f t="shared" si="56"/>
        <v>0</v>
      </c>
      <c r="Y49" s="22">
        <f t="shared" si="57"/>
        <v>0</v>
      </c>
      <c r="Z49" s="22">
        <f t="shared" si="58"/>
        <v>0</v>
      </c>
      <c r="AA49" s="22">
        <f t="shared" si="59"/>
        <v>0</v>
      </c>
      <c r="AB49" s="22">
        <f t="shared" si="60"/>
        <v>0</v>
      </c>
      <c r="AC49" s="22">
        <f t="shared" si="61"/>
        <v>0</v>
      </c>
      <c r="AD49" s="22">
        <f t="shared" si="62"/>
        <v>0</v>
      </c>
      <c r="AE49" s="22">
        <f t="shared" si="63"/>
        <v>0</v>
      </c>
      <c r="AF49" s="1">
        <f t="shared" si="101"/>
        <v>0</v>
      </c>
    </row>
    <row r="50" spans="1:32" x14ac:dyDescent="0.3">
      <c r="A50" s="28">
        <v>45213</v>
      </c>
      <c r="B50" s="15">
        <v>23</v>
      </c>
      <c r="C50" s="15" t="s">
        <v>15</v>
      </c>
      <c r="D50" s="16"/>
      <c r="E50" s="15"/>
      <c r="F50" s="15" t="s">
        <v>104</v>
      </c>
      <c r="G50" s="15" t="s">
        <v>102</v>
      </c>
      <c r="H50" s="17">
        <v>103</v>
      </c>
      <c r="I50" s="17"/>
      <c r="J50" s="17">
        <f t="shared" si="97"/>
        <v>103</v>
      </c>
      <c r="K50" s="17">
        <v>103</v>
      </c>
      <c r="L50" s="17"/>
      <c r="M50" s="22">
        <f t="shared" ref="M50" si="102">IF(G50="WAGES, TAX AND NI",H50,0)</f>
        <v>103</v>
      </c>
      <c r="N50" s="22">
        <f t="shared" ref="N50" si="103">IF(G50="SUBSISTENCE",J50,0)</f>
        <v>0</v>
      </c>
      <c r="O50" s="27">
        <f t="shared" si="98"/>
        <v>0</v>
      </c>
      <c r="P50" s="22">
        <f t="shared" si="48"/>
        <v>0</v>
      </c>
      <c r="Q50" s="22">
        <f t="shared" si="49"/>
        <v>0</v>
      </c>
      <c r="R50" s="22">
        <f t="shared" si="50"/>
        <v>0</v>
      </c>
      <c r="S50" s="22">
        <f t="shared" si="51"/>
        <v>0</v>
      </c>
      <c r="T50" s="22">
        <f t="shared" si="52"/>
        <v>0</v>
      </c>
      <c r="U50" s="22">
        <f t="shared" si="53"/>
        <v>0</v>
      </c>
      <c r="V50" s="22">
        <f t="shared" si="54"/>
        <v>0</v>
      </c>
      <c r="W50" s="22">
        <f t="shared" si="55"/>
        <v>0</v>
      </c>
      <c r="X50" s="22">
        <f t="shared" si="56"/>
        <v>0</v>
      </c>
      <c r="Y50" s="22">
        <f t="shared" si="57"/>
        <v>0</v>
      </c>
      <c r="Z50" s="22">
        <f t="shared" si="58"/>
        <v>0</v>
      </c>
      <c r="AA50" s="22">
        <f t="shared" si="59"/>
        <v>0</v>
      </c>
      <c r="AB50" s="22">
        <f t="shared" si="60"/>
        <v>0</v>
      </c>
      <c r="AC50" s="22">
        <f t="shared" si="61"/>
        <v>0</v>
      </c>
      <c r="AD50" s="22">
        <f t="shared" si="62"/>
        <v>0</v>
      </c>
      <c r="AE50" s="22">
        <f t="shared" si="63"/>
        <v>0</v>
      </c>
      <c r="AF50" s="1">
        <f t="shared" si="86"/>
        <v>0</v>
      </c>
    </row>
    <row r="51" spans="1:32" s="4" customFormat="1" x14ac:dyDescent="0.3">
      <c r="A51" s="28">
        <v>45240</v>
      </c>
      <c r="B51" s="15">
        <v>24</v>
      </c>
      <c r="C51" s="15" t="s">
        <v>101</v>
      </c>
      <c r="D51" s="16"/>
      <c r="E51" s="15"/>
      <c r="F51" s="15" t="s">
        <v>123</v>
      </c>
      <c r="G51" s="15" t="s">
        <v>102</v>
      </c>
      <c r="H51" s="17">
        <v>661.79</v>
      </c>
      <c r="I51" s="17"/>
      <c r="J51" s="17">
        <f t="shared" ref="J51:J55" si="104">H51+I51</f>
        <v>661.79</v>
      </c>
      <c r="K51" s="17"/>
      <c r="L51" s="17"/>
      <c r="M51" s="22">
        <f t="shared" ref="M51:M55" si="105">IF(G51="WAGES, TAX AND NI",H51,0)</f>
        <v>661.79</v>
      </c>
      <c r="N51" s="22">
        <f t="shared" ref="N51:N55" si="106">IF(G51="SUBSISTENCE",J51,0)</f>
        <v>0</v>
      </c>
      <c r="O51" s="27">
        <f t="shared" ref="O51:O55" si="107">I51</f>
        <v>0</v>
      </c>
      <c r="P51" s="22">
        <f t="shared" si="48"/>
        <v>0</v>
      </c>
      <c r="Q51" s="22">
        <f t="shared" si="49"/>
        <v>0</v>
      </c>
      <c r="R51" s="22">
        <f t="shared" si="50"/>
        <v>0</v>
      </c>
      <c r="S51" s="22">
        <f t="shared" si="51"/>
        <v>0</v>
      </c>
      <c r="T51" s="22">
        <f t="shared" si="52"/>
        <v>0</v>
      </c>
      <c r="U51" s="22">
        <f t="shared" si="53"/>
        <v>0</v>
      </c>
      <c r="V51" s="22">
        <f t="shared" si="54"/>
        <v>0</v>
      </c>
      <c r="W51" s="22">
        <f t="shared" si="55"/>
        <v>0</v>
      </c>
      <c r="X51" s="22">
        <f t="shared" si="56"/>
        <v>0</v>
      </c>
      <c r="Y51" s="22">
        <f t="shared" si="57"/>
        <v>0</v>
      </c>
      <c r="Z51" s="22">
        <f t="shared" si="58"/>
        <v>0</v>
      </c>
      <c r="AA51" s="22">
        <f t="shared" si="59"/>
        <v>0</v>
      </c>
      <c r="AB51" s="22">
        <f t="shared" si="60"/>
        <v>0</v>
      </c>
      <c r="AC51" s="22">
        <f t="shared" si="61"/>
        <v>0</v>
      </c>
      <c r="AD51" s="22">
        <f t="shared" si="62"/>
        <v>0</v>
      </c>
      <c r="AE51" s="22">
        <f t="shared" si="63"/>
        <v>0</v>
      </c>
      <c r="AF51" s="1">
        <f t="shared" si="86"/>
        <v>0</v>
      </c>
    </row>
    <row r="52" spans="1:32" s="4" customFormat="1" x14ac:dyDescent="0.3">
      <c r="A52" s="28">
        <v>45240</v>
      </c>
      <c r="B52" s="15">
        <v>24</v>
      </c>
      <c r="C52" s="15" t="s">
        <v>101</v>
      </c>
      <c r="D52" s="16"/>
      <c r="E52" s="15"/>
      <c r="F52" s="15" t="s">
        <v>123</v>
      </c>
      <c r="G52" s="15" t="s">
        <v>103</v>
      </c>
      <c r="H52" s="17">
        <v>33.33</v>
      </c>
      <c r="I52" s="17"/>
      <c r="J52" s="17">
        <f t="shared" si="104"/>
        <v>33.33</v>
      </c>
      <c r="K52" s="17"/>
      <c r="L52" s="17"/>
      <c r="M52" s="22">
        <f t="shared" si="105"/>
        <v>0</v>
      </c>
      <c r="N52" s="22">
        <f t="shared" si="106"/>
        <v>33.33</v>
      </c>
      <c r="O52" s="27">
        <f t="shared" si="107"/>
        <v>0</v>
      </c>
      <c r="P52" s="22">
        <f t="shared" si="48"/>
        <v>0</v>
      </c>
      <c r="Q52" s="22">
        <f t="shared" si="49"/>
        <v>0</v>
      </c>
      <c r="R52" s="22">
        <f t="shared" si="50"/>
        <v>0</v>
      </c>
      <c r="S52" s="22">
        <f t="shared" si="51"/>
        <v>0</v>
      </c>
      <c r="T52" s="22">
        <f t="shared" si="52"/>
        <v>0</v>
      </c>
      <c r="U52" s="22">
        <f t="shared" si="53"/>
        <v>0</v>
      </c>
      <c r="V52" s="22">
        <f t="shared" si="54"/>
        <v>0</v>
      </c>
      <c r="W52" s="22">
        <f t="shared" si="55"/>
        <v>0</v>
      </c>
      <c r="X52" s="22">
        <f t="shared" si="56"/>
        <v>0</v>
      </c>
      <c r="Y52" s="22">
        <f t="shared" si="57"/>
        <v>0</v>
      </c>
      <c r="Z52" s="22">
        <f t="shared" si="58"/>
        <v>0</v>
      </c>
      <c r="AA52" s="22">
        <f t="shared" si="59"/>
        <v>0</v>
      </c>
      <c r="AB52" s="22">
        <f t="shared" si="60"/>
        <v>0</v>
      </c>
      <c r="AC52" s="22">
        <f t="shared" si="61"/>
        <v>0</v>
      </c>
      <c r="AD52" s="22">
        <f t="shared" si="62"/>
        <v>0</v>
      </c>
      <c r="AE52" s="22">
        <f t="shared" si="63"/>
        <v>0</v>
      </c>
      <c r="AF52" s="1">
        <f t="shared" si="86"/>
        <v>0</v>
      </c>
    </row>
    <row r="53" spans="1:32" s="4" customFormat="1" x14ac:dyDescent="0.3">
      <c r="A53" s="28">
        <v>45240</v>
      </c>
      <c r="B53" s="15">
        <v>24</v>
      </c>
      <c r="C53" s="15" t="s">
        <v>108</v>
      </c>
      <c r="D53" s="16" t="s">
        <v>261</v>
      </c>
      <c r="E53" s="15" t="s">
        <v>109</v>
      </c>
      <c r="F53" s="15" t="s">
        <v>228</v>
      </c>
      <c r="G53" s="15" t="s">
        <v>110</v>
      </c>
      <c r="H53" s="17">
        <v>10.3</v>
      </c>
      <c r="I53" s="17">
        <v>2.06</v>
      </c>
      <c r="J53" s="17">
        <f t="shared" si="104"/>
        <v>12.360000000000001</v>
      </c>
      <c r="K53" s="17">
        <f>SUM(J51:J53)</f>
        <v>707.48</v>
      </c>
      <c r="L53" s="8"/>
      <c r="M53" s="22">
        <f t="shared" si="105"/>
        <v>0</v>
      </c>
      <c r="N53" s="22">
        <f t="shared" si="106"/>
        <v>0</v>
      </c>
      <c r="O53" s="27">
        <f t="shared" si="107"/>
        <v>2.06</v>
      </c>
      <c r="P53" s="22">
        <f t="shared" si="48"/>
        <v>0</v>
      </c>
      <c r="Q53" s="22">
        <f t="shared" si="49"/>
        <v>0</v>
      </c>
      <c r="R53" s="22">
        <f t="shared" si="50"/>
        <v>10.3</v>
      </c>
      <c r="S53" s="22">
        <f t="shared" si="51"/>
        <v>0</v>
      </c>
      <c r="T53" s="22">
        <f t="shared" si="52"/>
        <v>0</v>
      </c>
      <c r="U53" s="22">
        <f t="shared" si="53"/>
        <v>0</v>
      </c>
      <c r="V53" s="22">
        <f t="shared" si="54"/>
        <v>0</v>
      </c>
      <c r="W53" s="22">
        <f t="shared" si="55"/>
        <v>0</v>
      </c>
      <c r="X53" s="22">
        <f t="shared" si="56"/>
        <v>0</v>
      </c>
      <c r="Y53" s="22">
        <f t="shared" si="57"/>
        <v>0</v>
      </c>
      <c r="Z53" s="22">
        <f t="shared" si="58"/>
        <v>0</v>
      </c>
      <c r="AA53" s="22">
        <f t="shared" si="59"/>
        <v>0</v>
      </c>
      <c r="AB53" s="22">
        <f t="shared" si="60"/>
        <v>0</v>
      </c>
      <c r="AC53" s="22">
        <f t="shared" si="61"/>
        <v>0</v>
      </c>
      <c r="AD53" s="22">
        <f t="shared" si="62"/>
        <v>0</v>
      </c>
      <c r="AE53" s="22">
        <f t="shared" si="63"/>
        <v>0</v>
      </c>
      <c r="AF53" s="1">
        <f t="shared" si="86"/>
        <v>0</v>
      </c>
    </row>
    <row r="54" spans="1:32" s="4" customFormat="1" x14ac:dyDescent="0.3">
      <c r="A54" s="28">
        <v>45240</v>
      </c>
      <c r="B54" s="15">
        <v>27</v>
      </c>
      <c r="C54" s="15" t="s">
        <v>191</v>
      </c>
      <c r="D54" s="16"/>
      <c r="E54" s="15"/>
      <c r="F54" s="15" t="s">
        <v>227</v>
      </c>
      <c r="G54" s="15" t="s">
        <v>105</v>
      </c>
      <c r="H54" s="17">
        <v>400</v>
      </c>
      <c r="I54" s="17"/>
      <c r="J54" s="17">
        <f t="shared" ref="J54" si="108">H54+I54</f>
        <v>400</v>
      </c>
      <c r="K54" s="17">
        <v>400</v>
      </c>
      <c r="L54" s="8"/>
      <c r="M54" s="22">
        <f t="shared" ref="M54" si="109">IF(G54="WAGES, TAX AND NI",H54,0)</f>
        <v>0</v>
      </c>
      <c r="N54" s="22">
        <f t="shared" ref="N54" si="110">IF(G54="SUBSISTENCE",J54,0)</f>
        <v>0</v>
      </c>
      <c r="O54" s="27">
        <f t="shared" ref="O54" si="111">I54</f>
        <v>0</v>
      </c>
      <c r="P54" s="22">
        <f t="shared" si="48"/>
        <v>0</v>
      </c>
      <c r="Q54" s="22">
        <f t="shared" si="49"/>
        <v>0</v>
      </c>
      <c r="R54" s="22">
        <f t="shared" si="50"/>
        <v>0</v>
      </c>
      <c r="S54" s="22">
        <f t="shared" si="51"/>
        <v>0</v>
      </c>
      <c r="T54" s="22">
        <f t="shared" si="52"/>
        <v>0</v>
      </c>
      <c r="U54" s="22">
        <f t="shared" si="53"/>
        <v>0</v>
      </c>
      <c r="V54" s="22">
        <f t="shared" si="54"/>
        <v>0</v>
      </c>
      <c r="W54" s="22">
        <f t="shared" si="55"/>
        <v>0</v>
      </c>
      <c r="X54" s="22">
        <f t="shared" si="56"/>
        <v>400</v>
      </c>
      <c r="Y54" s="22">
        <f t="shared" si="57"/>
        <v>0</v>
      </c>
      <c r="Z54" s="22">
        <f t="shared" si="58"/>
        <v>0</v>
      </c>
      <c r="AA54" s="22">
        <f t="shared" si="59"/>
        <v>0</v>
      </c>
      <c r="AB54" s="22">
        <f t="shared" si="60"/>
        <v>0</v>
      </c>
      <c r="AC54" s="22">
        <f t="shared" si="61"/>
        <v>0</v>
      </c>
      <c r="AD54" s="22">
        <f t="shared" si="62"/>
        <v>0</v>
      </c>
      <c r="AE54" s="22">
        <f t="shared" si="63"/>
        <v>0</v>
      </c>
      <c r="AF54" s="1">
        <f t="shared" si="86"/>
        <v>0</v>
      </c>
    </row>
    <row r="55" spans="1:32" x14ac:dyDescent="0.3">
      <c r="A55" s="28">
        <v>45240</v>
      </c>
      <c r="B55" s="15">
        <v>25</v>
      </c>
      <c r="C55" s="15" t="s">
        <v>15</v>
      </c>
      <c r="D55" s="16"/>
      <c r="E55" s="15"/>
      <c r="F55" s="15" t="s">
        <v>104</v>
      </c>
      <c r="G55" s="15" t="s">
        <v>102</v>
      </c>
      <c r="H55" s="17">
        <v>165</v>
      </c>
      <c r="I55" s="17"/>
      <c r="J55" s="17">
        <f t="shared" si="104"/>
        <v>165</v>
      </c>
      <c r="K55" s="17">
        <v>165</v>
      </c>
      <c r="L55" s="17"/>
      <c r="M55" s="22">
        <f t="shared" si="105"/>
        <v>165</v>
      </c>
      <c r="N55" s="22">
        <f t="shared" si="106"/>
        <v>0</v>
      </c>
      <c r="O55" s="27">
        <f t="shared" si="107"/>
        <v>0</v>
      </c>
      <c r="P55" s="22">
        <f t="shared" si="48"/>
        <v>0</v>
      </c>
      <c r="Q55" s="22">
        <f t="shared" si="49"/>
        <v>0</v>
      </c>
      <c r="R55" s="22">
        <f t="shared" si="50"/>
        <v>0</v>
      </c>
      <c r="S55" s="22">
        <f t="shared" si="51"/>
        <v>0</v>
      </c>
      <c r="T55" s="22">
        <f t="shared" si="52"/>
        <v>0</v>
      </c>
      <c r="U55" s="22">
        <f t="shared" si="53"/>
        <v>0</v>
      </c>
      <c r="V55" s="22">
        <f t="shared" si="54"/>
        <v>0</v>
      </c>
      <c r="W55" s="22">
        <f t="shared" si="55"/>
        <v>0</v>
      </c>
      <c r="X55" s="22">
        <f t="shared" si="56"/>
        <v>0</v>
      </c>
      <c r="Y55" s="22">
        <f t="shared" si="57"/>
        <v>0</v>
      </c>
      <c r="Z55" s="22">
        <f t="shared" si="58"/>
        <v>0</v>
      </c>
      <c r="AA55" s="22">
        <f t="shared" si="59"/>
        <v>0</v>
      </c>
      <c r="AB55" s="22">
        <f t="shared" si="60"/>
        <v>0</v>
      </c>
      <c r="AC55" s="22">
        <f t="shared" si="61"/>
        <v>0</v>
      </c>
      <c r="AD55" s="22">
        <f t="shared" si="62"/>
        <v>0</v>
      </c>
      <c r="AE55" s="22">
        <f t="shared" si="63"/>
        <v>0</v>
      </c>
      <c r="AF55" s="1">
        <f t="shared" si="86"/>
        <v>0</v>
      </c>
    </row>
    <row r="56" spans="1:32" x14ac:dyDescent="0.3">
      <c r="A56" s="28">
        <v>45273</v>
      </c>
      <c r="B56" s="15">
        <v>29</v>
      </c>
      <c r="C56" s="15" t="s">
        <v>118</v>
      </c>
      <c r="D56" s="16"/>
      <c r="E56" s="15"/>
      <c r="F56" s="15" t="s">
        <v>119</v>
      </c>
      <c r="G56" s="15" t="s">
        <v>100</v>
      </c>
      <c r="H56" s="17">
        <v>20</v>
      </c>
      <c r="I56" s="17"/>
      <c r="J56" s="17">
        <f t="shared" ref="J56:J60" si="112">H56+I56</f>
        <v>20</v>
      </c>
      <c r="K56" s="17">
        <v>20</v>
      </c>
      <c r="L56" s="17"/>
      <c r="M56" s="22">
        <f t="shared" si="45"/>
        <v>0</v>
      </c>
      <c r="N56" s="22">
        <f t="shared" si="46"/>
        <v>0</v>
      </c>
      <c r="O56" s="27">
        <f t="shared" ref="O56:O60" si="113">I56</f>
        <v>0</v>
      </c>
      <c r="P56" s="22">
        <f t="shared" si="48"/>
        <v>0</v>
      </c>
      <c r="Q56" s="22">
        <f t="shared" si="49"/>
        <v>0</v>
      </c>
      <c r="R56" s="22">
        <f t="shared" si="50"/>
        <v>0</v>
      </c>
      <c r="S56" s="22">
        <f t="shared" si="51"/>
        <v>0</v>
      </c>
      <c r="T56" s="22">
        <f t="shared" si="52"/>
        <v>20</v>
      </c>
      <c r="U56" s="22">
        <f t="shared" si="53"/>
        <v>0</v>
      </c>
      <c r="V56" s="22">
        <f t="shared" si="54"/>
        <v>0</v>
      </c>
      <c r="W56" s="22">
        <f t="shared" si="55"/>
        <v>0</v>
      </c>
      <c r="X56" s="22">
        <f t="shared" si="56"/>
        <v>0</v>
      </c>
      <c r="Y56" s="22">
        <f t="shared" si="57"/>
        <v>0</v>
      </c>
      <c r="Z56" s="22">
        <f t="shared" si="58"/>
        <v>0</v>
      </c>
      <c r="AA56" s="22">
        <f t="shared" si="59"/>
        <v>0</v>
      </c>
      <c r="AB56" s="22">
        <f t="shared" si="60"/>
        <v>0</v>
      </c>
      <c r="AC56" s="22">
        <f t="shared" si="61"/>
        <v>0</v>
      </c>
      <c r="AD56" s="22">
        <f t="shared" si="62"/>
        <v>0</v>
      </c>
      <c r="AE56" s="22">
        <f t="shared" si="63"/>
        <v>0</v>
      </c>
      <c r="AF56" s="1">
        <f t="shared" si="86"/>
        <v>0</v>
      </c>
    </row>
    <row r="57" spans="1:32" x14ac:dyDescent="0.3">
      <c r="A57" s="28">
        <v>45240</v>
      </c>
      <c r="B57" s="15">
        <v>26</v>
      </c>
      <c r="C57" s="15" t="s">
        <v>120</v>
      </c>
      <c r="D57" s="16"/>
      <c r="E57" s="15"/>
      <c r="F57" s="15" t="s">
        <v>121</v>
      </c>
      <c r="G57" s="15" t="s">
        <v>122</v>
      </c>
      <c r="H57" s="17">
        <v>50</v>
      </c>
      <c r="I57" s="17"/>
      <c r="J57" s="17">
        <f t="shared" si="112"/>
        <v>50</v>
      </c>
      <c r="K57" s="17">
        <v>50</v>
      </c>
      <c r="L57" s="17"/>
      <c r="M57" s="22">
        <f t="shared" si="45"/>
        <v>0</v>
      </c>
      <c r="N57" s="22">
        <f t="shared" si="46"/>
        <v>0</v>
      </c>
      <c r="O57" s="27">
        <f t="shared" si="113"/>
        <v>0</v>
      </c>
      <c r="P57" s="22">
        <f t="shared" si="48"/>
        <v>0</v>
      </c>
      <c r="Q57" s="22">
        <f t="shared" si="49"/>
        <v>0</v>
      </c>
      <c r="R57" s="22">
        <f t="shared" si="50"/>
        <v>0</v>
      </c>
      <c r="S57" s="22">
        <f t="shared" si="51"/>
        <v>0</v>
      </c>
      <c r="T57" s="22">
        <f t="shared" si="52"/>
        <v>0</v>
      </c>
      <c r="U57" s="22">
        <f t="shared" si="53"/>
        <v>0</v>
      </c>
      <c r="V57" s="22">
        <f t="shared" si="54"/>
        <v>50</v>
      </c>
      <c r="W57" s="22">
        <f t="shared" si="55"/>
        <v>0</v>
      </c>
      <c r="X57" s="22">
        <f t="shared" si="56"/>
        <v>0</v>
      </c>
      <c r="Y57" s="22">
        <f t="shared" si="57"/>
        <v>0</v>
      </c>
      <c r="Z57" s="22">
        <f t="shared" si="58"/>
        <v>0</v>
      </c>
      <c r="AA57" s="22">
        <f t="shared" si="59"/>
        <v>0</v>
      </c>
      <c r="AB57" s="22">
        <f t="shared" si="60"/>
        <v>0</v>
      </c>
      <c r="AC57" s="22">
        <f t="shared" si="61"/>
        <v>0</v>
      </c>
      <c r="AD57" s="22">
        <f t="shared" si="62"/>
        <v>0</v>
      </c>
      <c r="AE57" s="22">
        <f t="shared" si="63"/>
        <v>0</v>
      </c>
      <c r="AF57" s="1">
        <f t="shared" si="86"/>
        <v>0</v>
      </c>
    </row>
    <row r="58" spans="1:32" s="4" customFormat="1" x14ac:dyDescent="0.3">
      <c r="A58" s="28">
        <v>45273</v>
      </c>
      <c r="B58" s="15">
        <v>27</v>
      </c>
      <c r="C58" s="15" t="s">
        <v>101</v>
      </c>
      <c r="D58" s="16"/>
      <c r="E58" s="15"/>
      <c r="F58" s="15" t="s">
        <v>230</v>
      </c>
      <c r="G58" s="15" t="s">
        <v>102</v>
      </c>
      <c r="H58" s="17">
        <v>443.39</v>
      </c>
      <c r="I58" s="17"/>
      <c r="J58" s="17">
        <f t="shared" si="112"/>
        <v>443.39</v>
      </c>
      <c r="K58" s="17"/>
      <c r="L58" s="17"/>
      <c r="M58" s="22">
        <f t="shared" si="45"/>
        <v>443.39</v>
      </c>
      <c r="N58" s="22">
        <f t="shared" si="46"/>
        <v>0</v>
      </c>
      <c r="O58" s="27">
        <f t="shared" si="113"/>
        <v>0</v>
      </c>
      <c r="P58" s="22">
        <f t="shared" si="48"/>
        <v>0</v>
      </c>
      <c r="Q58" s="22">
        <f t="shared" si="49"/>
        <v>0</v>
      </c>
      <c r="R58" s="22">
        <f t="shared" si="50"/>
        <v>0</v>
      </c>
      <c r="S58" s="22">
        <f t="shared" si="51"/>
        <v>0</v>
      </c>
      <c r="T58" s="22">
        <f t="shared" si="52"/>
        <v>0</v>
      </c>
      <c r="U58" s="22">
        <f t="shared" si="53"/>
        <v>0</v>
      </c>
      <c r="V58" s="22">
        <f t="shared" si="54"/>
        <v>0</v>
      </c>
      <c r="W58" s="22">
        <f t="shared" si="55"/>
        <v>0</v>
      </c>
      <c r="X58" s="22">
        <f t="shared" si="56"/>
        <v>0</v>
      </c>
      <c r="Y58" s="22">
        <f t="shared" si="57"/>
        <v>0</v>
      </c>
      <c r="Z58" s="22">
        <f t="shared" si="58"/>
        <v>0</v>
      </c>
      <c r="AA58" s="22">
        <f t="shared" si="59"/>
        <v>0</v>
      </c>
      <c r="AB58" s="22">
        <f t="shared" si="60"/>
        <v>0</v>
      </c>
      <c r="AC58" s="22">
        <f t="shared" si="61"/>
        <v>0</v>
      </c>
      <c r="AD58" s="22">
        <f t="shared" si="62"/>
        <v>0</v>
      </c>
      <c r="AE58" s="22">
        <f t="shared" si="63"/>
        <v>0</v>
      </c>
      <c r="AF58" s="1">
        <f t="shared" ref="AF58:AF59" si="114">J58-(SUM(M58:AE58))</f>
        <v>0</v>
      </c>
    </row>
    <row r="59" spans="1:32" s="4" customFormat="1" x14ac:dyDescent="0.3">
      <c r="A59" s="28">
        <v>45273</v>
      </c>
      <c r="B59" s="15">
        <v>27</v>
      </c>
      <c r="C59" s="15" t="s">
        <v>101</v>
      </c>
      <c r="D59" s="16"/>
      <c r="E59" s="15"/>
      <c r="F59" s="15" t="s">
        <v>230</v>
      </c>
      <c r="G59" s="15" t="s">
        <v>103</v>
      </c>
      <c r="H59" s="17">
        <v>33.33</v>
      </c>
      <c r="I59" s="17"/>
      <c r="J59" s="17">
        <f t="shared" si="112"/>
        <v>33.33</v>
      </c>
      <c r="K59" s="17"/>
      <c r="L59" s="17"/>
      <c r="M59" s="22">
        <f t="shared" si="45"/>
        <v>0</v>
      </c>
      <c r="N59" s="22">
        <f t="shared" si="46"/>
        <v>33.33</v>
      </c>
      <c r="O59" s="27">
        <f t="shared" si="113"/>
        <v>0</v>
      </c>
      <c r="P59" s="22">
        <f t="shared" si="48"/>
        <v>0</v>
      </c>
      <c r="Q59" s="22">
        <f t="shared" si="49"/>
        <v>0</v>
      </c>
      <c r="R59" s="22">
        <f t="shared" si="50"/>
        <v>0</v>
      </c>
      <c r="S59" s="22">
        <f t="shared" si="51"/>
        <v>0</v>
      </c>
      <c r="T59" s="22">
        <f t="shared" si="52"/>
        <v>0</v>
      </c>
      <c r="U59" s="22">
        <f t="shared" si="53"/>
        <v>0</v>
      </c>
      <c r="V59" s="22">
        <f t="shared" si="54"/>
        <v>0</v>
      </c>
      <c r="W59" s="22">
        <f t="shared" si="55"/>
        <v>0</v>
      </c>
      <c r="X59" s="22">
        <f t="shared" si="56"/>
        <v>0</v>
      </c>
      <c r="Y59" s="22">
        <f t="shared" si="57"/>
        <v>0</v>
      </c>
      <c r="Z59" s="22">
        <f t="shared" si="58"/>
        <v>0</v>
      </c>
      <c r="AA59" s="22">
        <f t="shared" si="59"/>
        <v>0</v>
      </c>
      <c r="AB59" s="22">
        <f t="shared" si="60"/>
        <v>0</v>
      </c>
      <c r="AC59" s="22">
        <f t="shared" si="61"/>
        <v>0</v>
      </c>
      <c r="AD59" s="22">
        <f t="shared" si="62"/>
        <v>0</v>
      </c>
      <c r="AE59" s="22">
        <f t="shared" si="63"/>
        <v>0</v>
      </c>
      <c r="AF59" s="1">
        <f t="shared" si="114"/>
        <v>0</v>
      </c>
    </row>
    <row r="60" spans="1:32" s="4" customFormat="1" x14ac:dyDescent="0.3">
      <c r="A60" s="28">
        <v>45240</v>
      </c>
      <c r="B60" s="15">
        <v>27</v>
      </c>
      <c r="C60" s="15" t="s">
        <v>133</v>
      </c>
      <c r="D60" s="16"/>
      <c r="E60" s="15" t="s">
        <v>109</v>
      </c>
      <c r="F60" s="15" t="s">
        <v>124</v>
      </c>
      <c r="G60" s="15" t="s">
        <v>122</v>
      </c>
      <c r="H60" s="17">
        <v>26.65</v>
      </c>
      <c r="I60" s="17"/>
      <c r="J60" s="17">
        <f t="shared" si="112"/>
        <v>26.65</v>
      </c>
      <c r="K60" s="17">
        <f>SUM(J58:J60)</f>
        <v>503.36999999999995</v>
      </c>
      <c r="L60" s="8"/>
      <c r="M60" s="22">
        <f t="shared" si="45"/>
        <v>0</v>
      </c>
      <c r="N60" s="22">
        <f t="shared" si="46"/>
        <v>0</v>
      </c>
      <c r="O60" s="27">
        <f t="shared" si="113"/>
        <v>0</v>
      </c>
      <c r="P60" s="22">
        <f t="shared" si="48"/>
        <v>0</v>
      </c>
      <c r="Q60" s="22">
        <f t="shared" si="49"/>
        <v>0</v>
      </c>
      <c r="R60" s="22">
        <f t="shared" si="50"/>
        <v>0</v>
      </c>
      <c r="S60" s="22">
        <f t="shared" si="51"/>
        <v>0</v>
      </c>
      <c r="T60" s="22">
        <f t="shared" si="52"/>
        <v>0</v>
      </c>
      <c r="U60" s="22">
        <f t="shared" si="53"/>
        <v>0</v>
      </c>
      <c r="V60" s="22">
        <f t="shared" si="54"/>
        <v>26.65</v>
      </c>
      <c r="W60" s="22">
        <f t="shared" si="55"/>
        <v>0</v>
      </c>
      <c r="X60" s="22">
        <f t="shared" si="56"/>
        <v>0</v>
      </c>
      <c r="Y60" s="22">
        <f t="shared" si="57"/>
        <v>0</v>
      </c>
      <c r="Z60" s="22">
        <f t="shared" si="58"/>
        <v>0</v>
      </c>
      <c r="AA60" s="22">
        <f t="shared" si="59"/>
        <v>0</v>
      </c>
      <c r="AB60" s="22">
        <f t="shared" si="60"/>
        <v>0</v>
      </c>
      <c r="AC60" s="22">
        <f t="shared" si="61"/>
        <v>0</v>
      </c>
      <c r="AD60" s="22">
        <f t="shared" si="62"/>
        <v>0</v>
      </c>
      <c r="AE60" s="22">
        <f t="shared" si="63"/>
        <v>0</v>
      </c>
      <c r="AF60" s="1">
        <f t="shared" si="86"/>
        <v>0</v>
      </c>
    </row>
    <row r="61" spans="1:32" x14ac:dyDescent="0.3">
      <c r="A61" s="28">
        <v>45273</v>
      </c>
      <c r="B61" s="15">
        <v>28</v>
      </c>
      <c r="C61" s="15" t="s">
        <v>15</v>
      </c>
      <c r="D61" s="16"/>
      <c r="E61" s="15"/>
      <c r="F61" s="15" t="s">
        <v>104</v>
      </c>
      <c r="G61" s="15" t="s">
        <v>102</v>
      </c>
      <c r="H61" s="17">
        <v>110.8</v>
      </c>
      <c r="I61" s="17"/>
      <c r="J61" s="17">
        <f t="shared" ref="J61:J64" si="115">H61+I61</f>
        <v>110.8</v>
      </c>
      <c r="K61" s="17">
        <v>110.8</v>
      </c>
      <c r="L61" s="17"/>
      <c r="M61" s="22">
        <f t="shared" ref="M61:M64" si="116">IF(G61="WAGES, TAX AND NI",H61,0)</f>
        <v>110.8</v>
      </c>
      <c r="N61" s="22">
        <f t="shared" ref="N61:N64" si="117">IF(G61="SUBSISTENCE",J61,0)</f>
        <v>0</v>
      </c>
      <c r="O61" s="27">
        <f t="shared" ref="O61:O64" si="118">I61</f>
        <v>0</v>
      </c>
      <c r="P61" s="22">
        <f t="shared" si="48"/>
        <v>0</v>
      </c>
      <c r="Q61" s="22">
        <f t="shared" si="49"/>
        <v>0</v>
      </c>
      <c r="R61" s="22">
        <f t="shared" si="50"/>
        <v>0</v>
      </c>
      <c r="S61" s="22">
        <f t="shared" si="51"/>
        <v>0</v>
      </c>
      <c r="T61" s="22">
        <f t="shared" si="52"/>
        <v>0</v>
      </c>
      <c r="U61" s="22">
        <f t="shared" si="53"/>
        <v>0</v>
      </c>
      <c r="V61" s="22">
        <f t="shared" si="54"/>
        <v>0</v>
      </c>
      <c r="W61" s="22">
        <f t="shared" si="55"/>
        <v>0</v>
      </c>
      <c r="X61" s="22">
        <f t="shared" si="56"/>
        <v>0</v>
      </c>
      <c r="Y61" s="22">
        <f t="shared" si="57"/>
        <v>0</v>
      </c>
      <c r="Z61" s="22">
        <f t="shared" si="58"/>
        <v>0</v>
      </c>
      <c r="AA61" s="22">
        <f t="shared" si="59"/>
        <v>0</v>
      </c>
      <c r="AB61" s="22">
        <f t="shared" si="60"/>
        <v>0</v>
      </c>
      <c r="AC61" s="22">
        <f t="shared" si="61"/>
        <v>0</v>
      </c>
      <c r="AD61" s="22">
        <f t="shared" si="62"/>
        <v>0</v>
      </c>
      <c r="AE61" s="22">
        <f t="shared" si="63"/>
        <v>0</v>
      </c>
      <c r="AF61" s="1">
        <f t="shared" si="86"/>
        <v>0</v>
      </c>
    </row>
    <row r="62" spans="1:32" s="4" customFormat="1" x14ac:dyDescent="0.3">
      <c r="A62" s="28">
        <v>45302</v>
      </c>
      <c r="B62" s="15">
        <v>31</v>
      </c>
      <c r="C62" s="15" t="s">
        <v>101</v>
      </c>
      <c r="D62" s="16"/>
      <c r="E62" s="15"/>
      <c r="F62" s="15" t="s">
        <v>128</v>
      </c>
      <c r="G62" s="15" t="s">
        <v>102</v>
      </c>
      <c r="H62" s="17">
        <v>443.39</v>
      </c>
      <c r="I62" s="17"/>
      <c r="J62" s="17">
        <f t="shared" si="115"/>
        <v>443.39</v>
      </c>
      <c r="K62" s="17"/>
      <c r="L62" s="17"/>
      <c r="M62" s="22">
        <f t="shared" si="116"/>
        <v>443.39</v>
      </c>
      <c r="N62" s="22">
        <f t="shared" si="117"/>
        <v>0</v>
      </c>
      <c r="O62" s="27">
        <f t="shared" si="118"/>
        <v>0</v>
      </c>
      <c r="P62" s="22">
        <f t="shared" si="48"/>
        <v>0</v>
      </c>
      <c r="Q62" s="22">
        <f t="shared" si="49"/>
        <v>0</v>
      </c>
      <c r="R62" s="22">
        <f t="shared" si="50"/>
        <v>0</v>
      </c>
      <c r="S62" s="22">
        <f t="shared" si="51"/>
        <v>0</v>
      </c>
      <c r="T62" s="22">
        <f t="shared" si="52"/>
        <v>0</v>
      </c>
      <c r="U62" s="22">
        <f t="shared" si="53"/>
        <v>0</v>
      </c>
      <c r="V62" s="22">
        <f t="shared" si="54"/>
        <v>0</v>
      </c>
      <c r="W62" s="22">
        <f t="shared" si="55"/>
        <v>0</v>
      </c>
      <c r="X62" s="22">
        <f t="shared" si="56"/>
        <v>0</v>
      </c>
      <c r="Y62" s="22">
        <f t="shared" si="57"/>
        <v>0</v>
      </c>
      <c r="Z62" s="22">
        <f t="shared" si="58"/>
        <v>0</v>
      </c>
      <c r="AA62" s="22">
        <f t="shared" si="59"/>
        <v>0</v>
      </c>
      <c r="AB62" s="22">
        <f t="shared" si="60"/>
        <v>0</v>
      </c>
      <c r="AC62" s="22">
        <f t="shared" si="61"/>
        <v>0</v>
      </c>
      <c r="AD62" s="22">
        <f t="shared" si="62"/>
        <v>0</v>
      </c>
      <c r="AE62" s="22">
        <f t="shared" si="63"/>
        <v>0</v>
      </c>
      <c r="AF62" s="1">
        <f t="shared" si="86"/>
        <v>0</v>
      </c>
    </row>
    <row r="63" spans="1:32" s="4" customFormat="1" x14ac:dyDescent="0.3">
      <c r="A63" s="28">
        <v>45302</v>
      </c>
      <c r="B63" s="15">
        <v>31</v>
      </c>
      <c r="C63" s="15" t="s">
        <v>101</v>
      </c>
      <c r="D63" s="16"/>
      <c r="E63" s="15"/>
      <c r="F63" s="15" t="s">
        <v>128</v>
      </c>
      <c r="G63" s="15" t="s">
        <v>103</v>
      </c>
      <c r="H63" s="17">
        <v>33.33</v>
      </c>
      <c r="I63" s="17"/>
      <c r="J63" s="17">
        <f t="shared" si="115"/>
        <v>33.33</v>
      </c>
      <c r="K63" s="17"/>
      <c r="L63" s="17"/>
      <c r="M63" s="22">
        <f t="shared" si="116"/>
        <v>0</v>
      </c>
      <c r="N63" s="22">
        <f t="shared" si="117"/>
        <v>33.33</v>
      </c>
      <c r="O63" s="27">
        <f t="shared" si="118"/>
        <v>0</v>
      </c>
      <c r="P63" s="22">
        <f t="shared" si="48"/>
        <v>0</v>
      </c>
      <c r="Q63" s="22">
        <f t="shared" si="49"/>
        <v>0</v>
      </c>
      <c r="R63" s="22">
        <f t="shared" si="50"/>
        <v>0</v>
      </c>
      <c r="S63" s="22">
        <f t="shared" si="51"/>
        <v>0</v>
      </c>
      <c r="T63" s="22">
        <f t="shared" si="52"/>
        <v>0</v>
      </c>
      <c r="U63" s="22">
        <f t="shared" si="53"/>
        <v>0</v>
      </c>
      <c r="V63" s="22">
        <f t="shared" si="54"/>
        <v>0</v>
      </c>
      <c r="W63" s="22">
        <f t="shared" si="55"/>
        <v>0</v>
      </c>
      <c r="X63" s="22">
        <f t="shared" si="56"/>
        <v>0</v>
      </c>
      <c r="Y63" s="22">
        <f t="shared" si="57"/>
        <v>0</v>
      </c>
      <c r="Z63" s="22">
        <f t="shared" si="58"/>
        <v>0</v>
      </c>
      <c r="AA63" s="22">
        <f t="shared" si="59"/>
        <v>0</v>
      </c>
      <c r="AB63" s="22">
        <f t="shared" si="60"/>
        <v>0</v>
      </c>
      <c r="AC63" s="22">
        <f t="shared" si="61"/>
        <v>0</v>
      </c>
      <c r="AD63" s="22">
        <f t="shared" si="62"/>
        <v>0</v>
      </c>
      <c r="AE63" s="22">
        <f t="shared" si="63"/>
        <v>0</v>
      </c>
      <c r="AF63" s="1">
        <f t="shared" si="86"/>
        <v>0</v>
      </c>
    </row>
    <row r="64" spans="1:32" s="4" customFormat="1" x14ac:dyDescent="0.3">
      <c r="A64" s="28">
        <v>45302</v>
      </c>
      <c r="B64" s="15">
        <v>31</v>
      </c>
      <c r="C64" s="15" t="s">
        <v>108</v>
      </c>
      <c r="D64" s="16" t="s">
        <v>260</v>
      </c>
      <c r="E64" s="15" t="s">
        <v>109</v>
      </c>
      <c r="F64" s="15" t="s">
        <v>231</v>
      </c>
      <c r="G64" s="15" t="s">
        <v>110</v>
      </c>
      <c r="H64" s="17">
        <v>10.3</v>
      </c>
      <c r="I64" s="17">
        <v>2.06</v>
      </c>
      <c r="J64" s="17">
        <f t="shared" si="115"/>
        <v>12.360000000000001</v>
      </c>
      <c r="K64" s="17"/>
      <c r="L64" s="8"/>
      <c r="M64" s="22">
        <f t="shared" si="116"/>
        <v>0</v>
      </c>
      <c r="N64" s="22">
        <f t="shared" si="117"/>
        <v>0</v>
      </c>
      <c r="O64" s="27">
        <f t="shared" si="118"/>
        <v>2.06</v>
      </c>
      <c r="P64" s="22">
        <f t="shared" si="48"/>
        <v>0</v>
      </c>
      <c r="Q64" s="22">
        <f t="shared" si="49"/>
        <v>0</v>
      </c>
      <c r="R64" s="22">
        <f t="shared" si="50"/>
        <v>10.3</v>
      </c>
      <c r="S64" s="22">
        <f t="shared" si="51"/>
        <v>0</v>
      </c>
      <c r="T64" s="22">
        <f t="shared" si="52"/>
        <v>0</v>
      </c>
      <c r="U64" s="22">
        <f t="shared" si="53"/>
        <v>0</v>
      </c>
      <c r="V64" s="22">
        <f t="shared" si="54"/>
        <v>0</v>
      </c>
      <c r="W64" s="22">
        <f t="shared" si="55"/>
        <v>0</v>
      </c>
      <c r="X64" s="22">
        <f t="shared" si="56"/>
        <v>0</v>
      </c>
      <c r="Y64" s="22">
        <f t="shared" si="57"/>
        <v>0</v>
      </c>
      <c r="Z64" s="22">
        <f t="shared" si="58"/>
        <v>0</v>
      </c>
      <c r="AA64" s="22">
        <f t="shared" si="59"/>
        <v>0</v>
      </c>
      <c r="AB64" s="22">
        <f t="shared" si="60"/>
        <v>0</v>
      </c>
      <c r="AC64" s="22">
        <f t="shared" si="61"/>
        <v>0</v>
      </c>
      <c r="AD64" s="22">
        <f t="shared" si="62"/>
        <v>0</v>
      </c>
      <c r="AE64" s="22">
        <f t="shared" si="63"/>
        <v>0</v>
      </c>
      <c r="AF64" s="1">
        <f t="shared" ref="AF64" si="119">J64-(SUM(M64:AE64))</f>
        <v>0</v>
      </c>
    </row>
    <row r="65" spans="1:32" s="4" customFormat="1" x14ac:dyDescent="0.3">
      <c r="A65" s="28">
        <v>45302</v>
      </c>
      <c r="B65" s="15">
        <v>31</v>
      </c>
      <c r="C65" s="15" t="s">
        <v>232</v>
      </c>
      <c r="D65" s="16"/>
      <c r="E65" s="15"/>
      <c r="F65" s="15" t="s">
        <v>233</v>
      </c>
      <c r="G65" s="15" t="s">
        <v>110</v>
      </c>
      <c r="H65" s="17">
        <v>131.19</v>
      </c>
      <c r="I65" s="17"/>
      <c r="J65" s="17">
        <f t="shared" ref="J65" si="120">H65+I65</f>
        <v>131.19</v>
      </c>
      <c r="K65" s="17">
        <f>SUM(J62:J65)</f>
        <v>620.27</v>
      </c>
      <c r="L65" s="8"/>
      <c r="M65" s="22">
        <f t="shared" ref="M65" si="121">IF(G65="WAGES, TAX AND NI",H65,0)</f>
        <v>0</v>
      </c>
      <c r="N65" s="22">
        <f t="shared" ref="N65" si="122">IF(G65="SUBSISTENCE",J65,0)</f>
        <v>0</v>
      </c>
      <c r="O65" s="27">
        <f t="shared" ref="O65" si="123">I65</f>
        <v>0</v>
      </c>
      <c r="P65" s="22">
        <f t="shared" si="48"/>
        <v>0</v>
      </c>
      <c r="Q65" s="22">
        <f t="shared" si="49"/>
        <v>0</v>
      </c>
      <c r="R65" s="22">
        <f t="shared" si="50"/>
        <v>131.19</v>
      </c>
      <c r="S65" s="22">
        <f t="shared" si="51"/>
        <v>0</v>
      </c>
      <c r="T65" s="22">
        <f t="shared" si="52"/>
        <v>0</v>
      </c>
      <c r="U65" s="22">
        <f t="shared" si="53"/>
        <v>0</v>
      </c>
      <c r="V65" s="22">
        <f t="shared" si="54"/>
        <v>0</v>
      </c>
      <c r="W65" s="22">
        <f t="shared" si="55"/>
        <v>0</v>
      </c>
      <c r="X65" s="22">
        <f t="shared" si="56"/>
        <v>0</v>
      </c>
      <c r="Y65" s="22">
        <f t="shared" si="57"/>
        <v>0</v>
      </c>
      <c r="Z65" s="22">
        <f t="shared" si="58"/>
        <v>0</v>
      </c>
      <c r="AA65" s="22">
        <f t="shared" si="59"/>
        <v>0</v>
      </c>
      <c r="AB65" s="22">
        <f t="shared" si="60"/>
        <v>0</v>
      </c>
      <c r="AC65" s="22">
        <f t="shared" si="61"/>
        <v>0</v>
      </c>
      <c r="AD65" s="22">
        <f t="shared" si="62"/>
        <v>0</v>
      </c>
      <c r="AE65" s="22">
        <f t="shared" si="63"/>
        <v>0</v>
      </c>
      <c r="AF65" s="1">
        <f t="shared" ref="AF65" si="124">J65-(SUM(M65:AE65))</f>
        <v>0</v>
      </c>
    </row>
    <row r="66" spans="1:32" x14ac:dyDescent="0.3">
      <c r="A66" s="28">
        <v>45302</v>
      </c>
      <c r="B66" s="15">
        <v>32</v>
      </c>
      <c r="C66" s="15" t="s">
        <v>15</v>
      </c>
      <c r="D66" s="16"/>
      <c r="E66" s="15"/>
      <c r="F66" s="15" t="s">
        <v>104</v>
      </c>
      <c r="G66" s="15" t="s">
        <v>102</v>
      </c>
      <c r="H66" s="17">
        <v>111.2</v>
      </c>
      <c r="I66" s="17"/>
      <c r="J66" s="17">
        <f t="shared" ref="J66" si="125">H66+I66</f>
        <v>111.2</v>
      </c>
      <c r="K66" s="17">
        <v>111.2</v>
      </c>
      <c r="L66" s="17"/>
      <c r="M66" s="22">
        <f t="shared" ref="M66" si="126">IF(G66="WAGES, TAX AND NI",H66,0)</f>
        <v>111.2</v>
      </c>
      <c r="N66" s="22">
        <f t="shared" ref="N66" si="127">IF(G66="SUBSISTENCE",J66,0)</f>
        <v>0</v>
      </c>
      <c r="O66" s="27">
        <f t="shared" ref="O66" si="128">I66</f>
        <v>0</v>
      </c>
      <c r="P66" s="22">
        <f t="shared" si="48"/>
        <v>0</v>
      </c>
      <c r="Q66" s="22">
        <f t="shared" ref="Q66:Q129" si="129">IF($G66="DEFIB",$H66,0)</f>
        <v>0</v>
      </c>
      <c r="R66" s="22">
        <f t="shared" si="50"/>
        <v>0</v>
      </c>
      <c r="S66" s="22">
        <f t="shared" si="51"/>
        <v>0</v>
      </c>
      <c r="T66" s="22">
        <f t="shared" si="52"/>
        <v>0</v>
      </c>
      <c r="U66" s="22">
        <f t="shared" si="53"/>
        <v>0</v>
      </c>
      <c r="V66" s="22">
        <f t="shared" si="54"/>
        <v>0</v>
      </c>
      <c r="W66" s="22">
        <f t="shared" si="55"/>
        <v>0</v>
      </c>
      <c r="X66" s="22">
        <f t="shared" si="56"/>
        <v>0</v>
      </c>
      <c r="Y66" s="22">
        <f t="shared" si="57"/>
        <v>0</v>
      </c>
      <c r="Z66" s="22">
        <f t="shared" si="58"/>
        <v>0</v>
      </c>
      <c r="AA66" s="22">
        <f t="shared" si="59"/>
        <v>0</v>
      </c>
      <c r="AB66" s="22">
        <f t="shared" si="60"/>
        <v>0</v>
      </c>
      <c r="AC66" s="22">
        <f t="shared" si="61"/>
        <v>0</v>
      </c>
      <c r="AD66" s="22">
        <f t="shared" si="62"/>
        <v>0</v>
      </c>
      <c r="AE66" s="22">
        <f t="shared" si="63"/>
        <v>0</v>
      </c>
      <c r="AF66" s="1">
        <f t="shared" si="86"/>
        <v>0</v>
      </c>
    </row>
    <row r="67" spans="1:32" x14ac:dyDescent="0.3">
      <c r="A67" s="18" t="s">
        <v>234</v>
      </c>
      <c r="B67" s="16" t="s">
        <v>235</v>
      </c>
      <c r="C67" s="15" t="s">
        <v>125</v>
      </c>
      <c r="D67" s="16"/>
      <c r="E67" s="15"/>
      <c r="F67" s="15" t="s">
        <v>14</v>
      </c>
      <c r="G67" s="15" t="s">
        <v>127</v>
      </c>
      <c r="H67" s="17">
        <v>18</v>
      </c>
      <c r="I67" s="17"/>
      <c r="J67" s="17">
        <f t="shared" si="44"/>
        <v>18</v>
      </c>
      <c r="K67" s="17">
        <v>18</v>
      </c>
      <c r="L67" s="17"/>
      <c r="M67" s="22">
        <f t="shared" si="45"/>
        <v>0</v>
      </c>
      <c r="N67" s="22">
        <f t="shared" si="46"/>
        <v>0</v>
      </c>
      <c r="O67" s="27">
        <f t="shared" si="47"/>
        <v>0</v>
      </c>
      <c r="P67" s="22">
        <f t="shared" si="48"/>
        <v>0</v>
      </c>
      <c r="Q67" s="22">
        <f t="shared" si="129"/>
        <v>0</v>
      </c>
      <c r="R67" s="22">
        <f t="shared" si="50"/>
        <v>0</v>
      </c>
      <c r="S67" s="22">
        <f t="shared" si="51"/>
        <v>0</v>
      </c>
      <c r="T67" s="22">
        <f t="shared" si="52"/>
        <v>0</v>
      </c>
      <c r="U67" s="22">
        <f t="shared" si="53"/>
        <v>0</v>
      </c>
      <c r="V67" s="22">
        <f t="shared" si="54"/>
        <v>0</v>
      </c>
      <c r="W67" s="22">
        <f t="shared" si="55"/>
        <v>0</v>
      </c>
      <c r="X67" s="22">
        <f t="shared" si="56"/>
        <v>0</v>
      </c>
      <c r="Y67" s="22">
        <f t="shared" si="57"/>
        <v>0</v>
      </c>
      <c r="Z67" s="22">
        <f t="shared" si="58"/>
        <v>0</v>
      </c>
      <c r="AA67" s="22">
        <f t="shared" si="59"/>
        <v>0</v>
      </c>
      <c r="AB67" s="22">
        <f t="shared" si="60"/>
        <v>0</v>
      </c>
      <c r="AC67" s="22">
        <f t="shared" si="61"/>
        <v>0</v>
      </c>
      <c r="AD67" s="22">
        <f t="shared" si="62"/>
        <v>0</v>
      </c>
      <c r="AE67" s="22">
        <f t="shared" si="63"/>
        <v>18</v>
      </c>
      <c r="AF67" s="1">
        <f t="shared" si="86"/>
        <v>0</v>
      </c>
    </row>
    <row r="68" spans="1:32" s="4" customFormat="1" x14ac:dyDescent="0.3">
      <c r="A68" s="28">
        <v>45337</v>
      </c>
      <c r="B68" s="15">
        <v>33</v>
      </c>
      <c r="C68" s="15" t="s">
        <v>101</v>
      </c>
      <c r="D68" s="16"/>
      <c r="E68" s="15"/>
      <c r="F68" s="15" t="s">
        <v>236</v>
      </c>
      <c r="G68" s="15" t="s">
        <v>102</v>
      </c>
      <c r="H68" s="17">
        <v>443.19</v>
      </c>
      <c r="I68" s="17"/>
      <c r="J68" s="17">
        <f t="shared" si="44"/>
        <v>443.19</v>
      </c>
      <c r="K68" s="17"/>
      <c r="L68" s="17"/>
      <c r="M68" s="22">
        <f t="shared" si="45"/>
        <v>443.19</v>
      </c>
      <c r="N68" s="22">
        <f t="shared" si="46"/>
        <v>0</v>
      </c>
      <c r="O68" s="27">
        <f t="shared" si="47"/>
        <v>0</v>
      </c>
      <c r="P68" s="22">
        <f t="shared" si="48"/>
        <v>0</v>
      </c>
      <c r="Q68" s="22">
        <f t="shared" si="129"/>
        <v>0</v>
      </c>
      <c r="R68" s="22">
        <f t="shared" si="50"/>
        <v>0</v>
      </c>
      <c r="S68" s="22">
        <f t="shared" si="51"/>
        <v>0</v>
      </c>
      <c r="T68" s="22">
        <f t="shared" si="52"/>
        <v>0</v>
      </c>
      <c r="U68" s="22">
        <f t="shared" si="53"/>
        <v>0</v>
      </c>
      <c r="V68" s="22">
        <f t="shared" si="54"/>
        <v>0</v>
      </c>
      <c r="W68" s="22">
        <f t="shared" si="55"/>
        <v>0</v>
      </c>
      <c r="X68" s="22">
        <f t="shared" si="56"/>
        <v>0</v>
      </c>
      <c r="Y68" s="22">
        <f t="shared" si="57"/>
        <v>0</v>
      </c>
      <c r="Z68" s="22">
        <f t="shared" si="58"/>
        <v>0</v>
      </c>
      <c r="AA68" s="22">
        <f t="shared" si="59"/>
        <v>0</v>
      </c>
      <c r="AB68" s="22">
        <f t="shared" si="60"/>
        <v>0</v>
      </c>
      <c r="AC68" s="22">
        <f t="shared" si="61"/>
        <v>0</v>
      </c>
      <c r="AD68" s="22">
        <f t="shared" si="62"/>
        <v>0</v>
      </c>
      <c r="AE68" s="22">
        <f t="shared" si="63"/>
        <v>0</v>
      </c>
      <c r="AF68" s="1">
        <f t="shared" ref="AF68:AF69" si="130">J68-(SUM(M68:AE68))</f>
        <v>0</v>
      </c>
    </row>
    <row r="69" spans="1:32" s="4" customFormat="1" x14ac:dyDescent="0.3">
      <c r="A69" s="28">
        <v>45337</v>
      </c>
      <c r="B69" s="15">
        <v>33</v>
      </c>
      <c r="C69" s="15" t="s">
        <v>101</v>
      </c>
      <c r="D69" s="16"/>
      <c r="E69" s="15"/>
      <c r="F69" s="15" t="s">
        <v>236</v>
      </c>
      <c r="G69" s="15" t="s">
        <v>103</v>
      </c>
      <c r="H69" s="17">
        <v>33.33</v>
      </c>
      <c r="I69" s="17"/>
      <c r="J69" s="17">
        <f t="shared" si="44"/>
        <v>33.33</v>
      </c>
      <c r="K69" s="17"/>
      <c r="L69" s="17"/>
      <c r="M69" s="22">
        <f t="shared" si="45"/>
        <v>0</v>
      </c>
      <c r="N69" s="22">
        <f t="shared" si="46"/>
        <v>33.33</v>
      </c>
      <c r="O69" s="27">
        <f t="shared" si="47"/>
        <v>0</v>
      </c>
      <c r="P69" s="22">
        <f t="shared" si="48"/>
        <v>0</v>
      </c>
      <c r="Q69" s="22">
        <f t="shared" si="129"/>
        <v>0</v>
      </c>
      <c r="R69" s="22">
        <f t="shared" si="50"/>
        <v>0</v>
      </c>
      <c r="S69" s="22">
        <f t="shared" si="51"/>
        <v>0</v>
      </c>
      <c r="T69" s="22">
        <f t="shared" si="52"/>
        <v>0</v>
      </c>
      <c r="U69" s="22">
        <f t="shared" si="53"/>
        <v>0</v>
      </c>
      <c r="V69" s="22">
        <f t="shared" si="54"/>
        <v>0</v>
      </c>
      <c r="W69" s="22">
        <f t="shared" si="55"/>
        <v>0</v>
      </c>
      <c r="X69" s="22">
        <f t="shared" si="56"/>
        <v>0</v>
      </c>
      <c r="Y69" s="22">
        <f t="shared" si="57"/>
        <v>0</v>
      </c>
      <c r="Z69" s="22">
        <f t="shared" si="58"/>
        <v>0</v>
      </c>
      <c r="AA69" s="22">
        <f t="shared" si="59"/>
        <v>0</v>
      </c>
      <c r="AB69" s="22">
        <f t="shared" si="60"/>
        <v>0</v>
      </c>
      <c r="AC69" s="22">
        <f t="shared" si="61"/>
        <v>0</v>
      </c>
      <c r="AD69" s="22">
        <f t="shared" si="62"/>
        <v>0</v>
      </c>
      <c r="AE69" s="22">
        <f t="shared" si="63"/>
        <v>0</v>
      </c>
      <c r="AF69" s="1">
        <f t="shared" si="130"/>
        <v>0</v>
      </c>
    </row>
    <row r="70" spans="1:32" s="4" customFormat="1" x14ac:dyDescent="0.3">
      <c r="A70" s="28">
        <v>45337</v>
      </c>
      <c r="B70" s="15">
        <v>33</v>
      </c>
      <c r="C70" s="15" t="s">
        <v>241</v>
      </c>
      <c r="D70" s="16" t="s">
        <v>258</v>
      </c>
      <c r="E70" s="15" t="s">
        <v>239</v>
      </c>
      <c r="F70" s="15" t="s">
        <v>233</v>
      </c>
      <c r="G70" s="15" t="s">
        <v>110</v>
      </c>
      <c r="H70" s="17">
        <v>3.74</v>
      </c>
      <c r="I70" s="17">
        <v>0.75</v>
      </c>
      <c r="J70" s="17">
        <f t="shared" ref="J70:J71" si="131">H70+I70</f>
        <v>4.49</v>
      </c>
      <c r="K70" s="17"/>
      <c r="L70" s="8"/>
      <c r="M70" s="22">
        <f t="shared" ref="M70:M71" si="132">IF(G70="WAGES, TAX AND NI",H70,0)</f>
        <v>0</v>
      </c>
      <c r="N70" s="22">
        <f t="shared" ref="N70:N71" si="133">IF(G70="SUBSISTENCE",J70,0)</f>
        <v>0</v>
      </c>
      <c r="O70" s="27">
        <f t="shared" ref="O70:O71" si="134">I70</f>
        <v>0.75</v>
      </c>
      <c r="P70" s="22">
        <f t="shared" si="48"/>
        <v>0</v>
      </c>
      <c r="Q70" s="22">
        <f t="shared" si="129"/>
        <v>0</v>
      </c>
      <c r="R70" s="22">
        <f t="shared" si="50"/>
        <v>3.74</v>
      </c>
      <c r="S70" s="22">
        <f t="shared" si="51"/>
        <v>0</v>
      </c>
      <c r="T70" s="22">
        <f t="shared" si="52"/>
        <v>0</v>
      </c>
      <c r="U70" s="22">
        <f t="shared" si="53"/>
        <v>0</v>
      </c>
      <c r="V70" s="22">
        <f t="shared" si="54"/>
        <v>0</v>
      </c>
      <c r="W70" s="22">
        <f t="shared" si="55"/>
        <v>0</v>
      </c>
      <c r="X70" s="22">
        <f t="shared" si="56"/>
        <v>0</v>
      </c>
      <c r="Y70" s="22">
        <f t="shared" si="57"/>
        <v>0</v>
      </c>
      <c r="Z70" s="22">
        <f t="shared" si="58"/>
        <v>0</v>
      </c>
      <c r="AA70" s="22">
        <f t="shared" si="59"/>
        <v>0</v>
      </c>
      <c r="AB70" s="22">
        <f t="shared" si="60"/>
        <v>0</v>
      </c>
      <c r="AC70" s="22">
        <f t="shared" si="61"/>
        <v>0</v>
      </c>
      <c r="AD70" s="22">
        <f t="shared" si="62"/>
        <v>0</v>
      </c>
      <c r="AE70" s="22">
        <f t="shared" si="63"/>
        <v>0</v>
      </c>
      <c r="AF70" s="1">
        <f t="shared" ref="AF70:AF71" si="135">J70-(SUM(M70:AE70))</f>
        <v>0</v>
      </c>
    </row>
    <row r="71" spans="1:32" s="4" customFormat="1" x14ac:dyDescent="0.3">
      <c r="A71" s="28">
        <v>45337</v>
      </c>
      <c r="B71" s="15">
        <v>33</v>
      </c>
      <c r="C71" s="15" t="s">
        <v>108</v>
      </c>
      <c r="D71" s="16" t="s">
        <v>259</v>
      </c>
      <c r="E71" s="15" t="s">
        <v>109</v>
      </c>
      <c r="F71" s="15" t="s">
        <v>240</v>
      </c>
      <c r="G71" s="15" t="s">
        <v>110</v>
      </c>
      <c r="H71" s="17">
        <v>10.3</v>
      </c>
      <c r="I71" s="17">
        <v>2.06</v>
      </c>
      <c r="J71" s="17">
        <f t="shared" si="131"/>
        <v>12.360000000000001</v>
      </c>
      <c r="K71" s="17"/>
      <c r="L71" s="8"/>
      <c r="M71" s="22">
        <f t="shared" si="132"/>
        <v>0</v>
      </c>
      <c r="N71" s="22">
        <f t="shared" si="133"/>
        <v>0</v>
      </c>
      <c r="O71" s="27">
        <f t="shared" si="134"/>
        <v>2.06</v>
      </c>
      <c r="P71" s="22">
        <f t="shared" si="48"/>
        <v>0</v>
      </c>
      <c r="Q71" s="22">
        <f t="shared" si="129"/>
        <v>0</v>
      </c>
      <c r="R71" s="22">
        <f t="shared" si="50"/>
        <v>10.3</v>
      </c>
      <c r="S71" s="22">
        <f t="shared" si="51"/>
        <v>0</v>
      </c>
      <c r="T71" s="22">
        <f t="shared" si="52"/>
        <v>0</v>
      </c>
      <c r="U71" s="22">
        <f t="shared" si="53"/>
        <v>0</v>
      </c>
      <c r="V71" s="22">
        <f t="shared" si="54"/>
        <v>0</v>
      </c>
      <c r="W71" s="22">
        <f t="shared" si="55"/>
        <v>0</v>
      </c>
      <c r="X71" s="22">
        <f t="shared" si="56"/>
        <v>0</v>
      </c>
      <c r="Y71" s="22">
        <f t="shared" si="57"/>
        <v>0</v>
      </c>
      <c r="Z71" s="22">
        <f t="shared" si="58"/>
        <v>0</v>
      </c>
      <c r="AA71" s="22">
        <f t="shared" si="59"/>
        <v>0</v>
      </c>
      <c r="AB71" s="22">
        <f t="shared" si="60"/>
        <v>0</v>
      </c>
      <c r="AC71" s="22">
        <f t="shared" si="61"/>
        <v>0</v>
      </c>
      <c r="AD71" s="22">
        <f t="shared" si="62"/>
        <v>0</v>
      </c>
      <c r="AE71" s="22">
        <f t="shared" si="63"/>
        <v>0</v>
      </c>
      <c r="AF71" s="1">
        <f t="shared" si="135"/>
        <v>0</v>
      </c>
    </row>
    <row r="72" spans="1:32" s="4" customFormat="1" x14ac:dyDescent="0.3">
      <c r="A72" s="28">
        <v>45337</v>
      </c>
      <c r="B72" s="15">
        <v>33</v>
      </c>
      <c r="C72" s="15" t="s">
        <v>237</v>
      </c>
      <c r="D72" s="16"/>
      <c r="E72" s="15"/>
      <c r="F72" s="15" t="s">
        <v>238</v>
      </c>
      <c r="G72" s="15" t="s">
        <v>110</v>
      </c>
      <c r="H72" s="17">
        <v>119.99</v>
      </c>
      <c r="I72" s="17"/>
      <c r="J72" s="17">
        <f t="shared" si="44"/>
        <v>119.99</v>
      </c>
      <c r="K72" s="17">
        <f>SUM(J68:J72)</f>
        <v>613.36</v>
      </c>
      <c r="L72" s="8"/>
      <c r="M72" s="22">
        <f t="shared" si="45"/>
        <v>0</v>
      </c>
      <c r="N72" s="22">
        <f t="shared" si="46"/>
        <v>0</v>
      </c>
      <c r="O72" s="27">
        <f t="shared" si="47"/>
        <v>0</v>
      </c>
      <c r="P72" s="22">
        <f t="shared" si="48"/>
        <v>0</v>
      </c>
      <c r="Q72" s="22">
        <f t="shared" si="129"/>
        <v>0</v>
      </c>
      <c r="R72" s="22">
        <f t="shared" si="50"/>
        <v>119.99</v>
      </c>
      <c r="S72" s="22">
        <f t="shared" si="51"/>
        <v>0</v>
      </c>
      <c r="T72" s="22">
        <f t="shared" si="52"/>
        <v>0</v>
      </c>
      <c r="U72" s="22">
        <f t="shared" si="53"/>
        <v>0</v>
      </c>
      <c r="V72" s="22">
        <f t="shared" si="54"/>
        <v>0</v>
      </c>
      <c r="W72" s="22">
        <f t="shared" si="55"/>
        <v>0</v>
      </c>
      <c r="X72" s="22">
        <f t="shared" si="56"/>
        <v>0</v>
      </c>
      <c r="Y72" s="22">
        <f t="shared" si="57"/>
        <v>0</v>
      </c>
      <c r="Z72" s="22">
        <f t="shared" si="58"/>
        <v>0</v>
      </c>
      <c r="AA72" s="22">
        <f t="shared" si="59"/>
        <v>0</v>
      </c>
      <c r="AB72" s="22">
        <f t="shared" si="60"/>
        <v>0</v>
      </c>
      <c r="AC72" s="22">
        <f t="shared" si="61"/>
        <v>0</v>
      </c>
      <c r="AD72" s="22">
        <f t="shared" si="62"/>
        <v>0</v>
      </c>
      <c r="AE72" s="22">
        <f t="shared" si="63"/>
        <v>0</v>
      </c>
      <c r="AF72" s="1">
        <f t="shared" ref="AF72" si="136">J72-(SUM(M72:AE72))</f>
        <v>0</v>
      </c>
    </row>
    <row r="73" spans="1:32" x14ac:dyDescent="0.3">
      <c r="A73" s="28">
        <v>45337</v>
      </c>
      <c r="B73" s="15">
        <v>34</v>
      </c>
      <c r="C73" s="15" t="s">
        <v>15</v>
      </c>
      <c r="D73" s="16"/>
      <c r="E73" s="15"/>
      <c r="F73" s="15" t="s">
        <v>104</v>
      </c>
      <c r="G73" s="15" t="s">
        <v>102</v>
      </c>
      <c r="H73" s="17">
        <v>111</v>
      </c>
      <c r="I73" s="17"/>
      <c r="J73" s="17">
        <f t="shared" si="44"/>
        <v>111</v>
      </c>
      <c r="K73" s="17">
        <v>111</v>
      </c>
      <c r="L73" s="17"/>
      <c r="M73" s="22">
        <f t="shared" si="45"/>
        <v>111</v>
      </c>
      <c r="N73" s="22">
        <f t="shared" si="46"/>
        <v>0</v>
      </c>
      <c r="O73" s="27">
        <f t="shared" si="47"/>
        <v>0</v>
      </c>
      <c r="P73" s="22">
        <f t="shared" si="48"/>
        <v>0</v>
      </c>
      <c r="Q73" s="22">
        <f t="shared" si="129"/>
        <v>0</v>
      </c>
      <c r="R73" s="22">
        <f t="shared" si="50"/>
        <v>0</v>
      </c>
      <c r="S73" s="22">
        <f t="shared" si="51"/>
        <v>0</v>
      </c>
      <c r="T73" s="22">
        <f t="shared" si="52"/>
        <v>0</v>
      </c>
      <c r="U73" s="22">
        <f t="shared" si="53"/>
        <v>0</v>
      </c>
      <c r="V73" s="22">
        <f t="shared" si="54"/>
        <v>0</v>
      </c>
      <c r="W73" s="22">
        <f t="shared" si="55"/>
        <v>0</v>
      </c>
      <c r="X73" s="22">
        <f t="shared" si="56"/>
        <v>0</v>
      </c>
      <c r="Y73" s="22">
        <f t="shared" si="57"/>
        <v>0</v>
      </c>
      <c r="Z73" s="22">
        <f t="shared" si="58"/>
        <v>0</v>
      </c>
      <c r="AA73" s="22">
        <f t="shared" si="59"/>
        <v>0</v>
      </c>
      <c r="AB73" s="22">
        <f t="shared" si="60"/>
        <v>0</v>
      </c>
      <c r="AC73" s="22">
        <f t="shared" si="61"/>
        <v>0</v>
      </c>
      <c r="AD73" s="22">
        <f t="shared" si="62"/>
        <v>0</v>
      </c>
      <c r="AE73" s="22">
        <f t="shared" si="63"/>
        <v>0</v>
      </c>
      <c r="AF73" s="1">
        <f t="shared" ref="AF73" si="137">J73-(SUM(M73:AE73))</f>
        <v>0</v>
      </c>
    </row>
    <row r="74" spans="1:32" x14ac:dyDescent="0.3">
      <c r="A74" s="28">
        <v>45370</v>
      </c>
      <c r="B74" s="15">
        <v>38</v>
      </c>
      <c r="C74" s="15" t="s">
        <v>249</v>
      </c>
      <c r="D74" s="16">
        <v>16182</v>
      </c>
      <c r="E74" s="15" t="s">
        <v>250</v>
      </c>
      <c r="F74" s="15" t="s">
        <v>251</v>
      </c>
      <c r="G74" s="15" t="s">
        <v>105</v>
      </c>
      <c r="H74" s="17">
        <v>450</v>
      </c>
      <c r="I74" s="17">
        <v>90</v>
      </c>
      <c r="J74" s="17">
        <f t="shared" ref="J74:J79" si="138">H74+I74</f>
        <v>540</v>
      </c>
      <c r="K74" s="17">
        <v>540</v>
      </c>
      <c r="L74" s="17"/>
      <c r="M74" s="22">
        <f t="shared" ref="M74:M79" si="139">IF(G74="WAGES, TAX AND NI",H74,0)</f>
        <v>0</v>
      </c>
      <c r="N74" s="22">
        <f t="shared" ref="N74:N79" si="140">IF(G74="SUBSISTENCE",J74,0)</f>
        <v>0</v>
      </c>
      <c r="O74" s="27">
        <f t="shared" ref="O74:O79" si="141">I74</f>
        <v>90</v>
      </c>
      <c r="P74" s="22">
        <f t="shared" si="48"/>
        <v>0</v>
      </c>
      <c r="Q74" s="22">
        <f t="shared" si="129"/>
        <v>0</v>
      </c>
      <c r="R74" s="22">
        <f t="shared" si="50"/>
        <v>0</v>
      </c>
      <c r="S74" s="22">
        <f t="shared" si="51"/>
        <v>0</v>
      </c>
      <c r="T74" s="22">
        <f t="shared" si="52"/>
        <v>0</v>
      </c>
      <c r="U74" s="22">
        <f t="shared" si="53"/>
        <v>0</v>
      </c>
      <c r="V74" s="22">
        <f t="shared" si="54"/>
        <v>0</v>
      </c>
      <c r="W74" s="22">
        <f t="shared" si="55"/>
        <v>0</v>
      </c>
      <c r="X74" s="22">
        <f t="shared" si="56"/>
        <v>450</v>
      </c>
      <c r="Y74" s="22">
        <f t="shared" si="57"/>
        <v>0</v>
      </c>
      <c r="Z74" s="22">
        <f t="shared" si="58"/>
        <v>0</v>
      </c>
      <c r="AA74" s="22">
        <f t="shared" si="59"/>
        <v>0</v>
      </c>
      <c r="AB74" s="22">
        <f t="shared" si="60"/>
        <v>0</v>
      </c>
      <c r="AC74" s="22">
        <f t="shared" si="61"/>
        <v>0</v>
      </c>
      <c r="AD74" s="22">
        <f t="shared" si="62"/>
        <v>0</v>
      </c>
      <c r="AE74" s="22">
        <f t="shared" si="63"/>
        <v>0</v>
      </c>
      <c r="AF74" s="1">
        <f t="shared" ref="AF74:AF75" si="142">J74-(SUM(M74:AE74))</f>
        <v>0</v>
      </c>
    </row>
    <row r="75" spans="1:32" x14ac:dyDescent="0.3">
      <c r="A75" s="28">
        <v>45365</v>
      </c>
      <c r="B75" s="15">
        <v>37</v>
      </c>
      <c r="C75" s="15" t="s">
        <v>246</v>
      </c>
      <c r="D75" s="16" t="s">
        <v>257</v>
      </c>
      <c r="E75" s="15" t="s">
        <v>247</v>
      </c>
      <c r="F75" s="15" t="s">
        <v>248</v>
      </c>
      <c r="G75" s="15" t="s">
        <v>165</v>
      </c>
      <c r="H75" s="17">
        <v>306.83</v>
      </c>
      <c r="I75" s="17">
        <v>61.37</v>
      </c>
      <c r="J75" s="17">
        <f t="shared" si="138"/>
        <v>368.2</v>
      </c>
      <c r="K75" s="17">
        <v>368.2</v>
      </c>
      <c r="L75" s="17"/>
      <c r="M75" s="22">
        <f t="shared" si="139"/>
        <v>0</v>
      </c>
      <c r="N75" s="22">
        <f t="shared" si="140"/>
        <v>0</v>
      </c>
      <c r="O75" s="27">
        <f t="shared" si="141"/>
        <v>61.37</v>
      </c>
      <c r="P75" s="22">
        <f t="shared" si="48"/>
        <v>0</v>
      </c>
      <c r="Q75" s="22">
        <f t="shared" si="129"/>
        <v>0</v>
      </c>
      <c r="R75" s="22">
        <f t="shared" si="50"/>
        <v>0</v>
      </c>
      <c r="S75" s="22">
        <f t="shared" si="51"/>
        <v>0</v>
      </c>
      <c r="T75" s="22">
        <f t="shared" si="52"/>
        <v>0</v>
      </c>
      <c r="U75" s="22">
        <f t="shared" si="53"/>
        <v>0</v>
      </c>
      <c r="V75" s="22">
        <f t="shared" si="54"/>
        <v>0</v>
      </c>
      <c r="W75" s="22">
        <f t="shared" si="55"/>
        <v>0</v>
      </c>
      <c r="X75" s="22">
        <f t="shared" si="56"/>
        <v>0</v>
      </c>
      <c r="Y75" s="22">
        <f t="shared" si="57"/>
        <v>0</v>
      </c>
      <c r="Z75" s="22">
        <f t="shared" si="58"/>
        <v>0</v>
      </c>
      <c r="AA75" s="22">
        <f t="shared" si="59"/>
        <v>0</v>
      </c>
      <c r="AB75" s="22">
        <f t="shared" si="60"/>
        <v>0</v>
      </c>
      <c r="AC75" s="22">
        <f t="shared" si="61"/>
        <v>306.83</v>
      </c>
      <c r="AD75" s="22">
        <f t="shared" si="62"/>
        <v>0</v>
      </c>
      <c r="AE75" s="22">
        <f t="shared" si="63"/>
        <v>0</v>
      </c>
      <c r="AF75" s="1">
        <f t="shared" si="142"/>
        <v>0</v>
      </c>
    </row>
    <row r="76" spans="1:32" s="4" customFormat="1" x14ac:dyDescent="0.3">
      <c r="A76" s="28">
        <v>45370</v>
      </c>
      <c r="B76" s="15">
        <v>35</v>
      </c>
      <c r="C76" s="15" t="s">
        <v>101</v>
      </c>
      <c r="D76" s="16"/>
      <c r="E76" s="15"/>
      <c r="F76" s="15" t="s">
        <v>245</v>
      </c>
      <c r="G76" s="15" t="s">
        <v>102</v>
      </c>
      <c r="H76" s="17">
        <v>443.39</v>
      </c>
      <c r="I76" s="17"/>
      <c r="J76" s="17">
        <f t="shared" si="138"/>
        <v>443.39</v>
      </c>
      <c r="K76" s="17"/>
      <c r="L76" s="17"/>
      <c r="M76" s="22">
        <f t="shared" si="139"/>
        <v>443.39</v>
      </c>
      <c r="N76" s="22">
        <f t="shared" si="140"/>
        <v>0</v>
      </c>
      <c r="O76" s="27">
        <f t="shared" si="141"/>
        <v>0</v>
      </c>
      <c r="P76" s="22">
        <f t="shared" si="48"/>
        <v>0</v>
      </c>
      <c r="Q76" s="22">
        <f t="shared" si="129"/>
        <v>0</v>
      </c>
      <c r="R76" s="22">
        <f t="shared" si="50"/>
        <v>0</v>
      </c>
      <c r="S76" s="22">
        <f t="shared" si="51"/>
        <v>0</v>
      </c>
      <c r="T76" s="22">
        <f t="shared" si="52"/>
        <v>0</v>
      </c>
      <c r="U76" s="22">
        <f t="shared" si="53"/>
        <v>0</v>
      </c>
      <c r="V76" s="22">
        <f t="shared" si="54"/>
        <v>0</v>
      </c>
      <c r="W76" s="22">
        <f t="shared" si="55"/>
        <v>0</v>
      </c>
      <c r="X76" s="22">
        <f t="shared" si="56"/>
        <v>0</v>
      </c>
      <c r="Y76" s="22">
        <f t="shared" si="57"/>
        <v>0</v>
      </c>
      <c r="Z76" s="22">
        <f t="shared" si="58"/>
        <v>0</v>
      </c>
      <c r="AA76" s="22">
        <f t="shared" si="59"/>
        <v>0</v>
      </c>
      <c r="AB76" s="22">
        <f t="shared" si="60"/>
        <v>0</v>
      </c>
      <c r="AC76" s="22">
        <f t="shared" si="61"/>
        <v>0</v>
      </c>
      <c r="AD76" s="22">
        <f t="shared" si="62"/>
        <v>0</v>
      </c>
      <c r="AE76" s="22">
        <f t="shared" si="63"/>
        <v>0</v>
      </c>
      <c r="AF76" s="1">
        <f t="shared" ref="AF76:AF77" si="143">J76-(SUM(M76:AE76))</f>
        <v>0</v>
      </c>
    </row>
    <row r="77" spans="1:32" s="4" customFormat="1" x14ac:dyDescent="0.3">
      <c r="A77" s="28">
        <v>45370</v>
      </c>
      <c r="B77" s="15">
        <v>35</v>
      </c>
      <c r="C77" s="15" t="s">
        <v>101</v>
      </c>
      <c r="D77" s="16"/>
      <c r="E77" s="15"/>
      <c r="F77" s="15" t="s">
        <v>245</v>
      </c>
      <c r="G77" s="15" t="s">
        <v>103</v>
      </c>
      <c r="H77" s="17">
        <v>33.33</v>
      </c>
      <c r="I77" s="17"/>
      <c r="J77" s="17">
        <f t="shared" si="138"/>
        <v>33.33</v>
      </c>
      <c r="K77" s="17"/>
      <c r="L77" s="17"/>
      <c r="M77" s="22">
        <f t="shared" si="139"/>
        <v>0</v>
      </c>
      <c r="N77" s="22">
        <f t="shared" si="140"/>
        <v>33.33</v>
      </c>
      <c r="O77" s="27">
        <f t="shared" si="141"/>
        <v>0</v>
      </c>
      <c r="P77" s="22">
        <f t="shared" si="48"/>
        <v>0</v>
      </c>
      <c r="Q77" s="22">
        <f t="shared" si="129"/>
        <v>0</v>
      </c>
      <c r="R77" s="22">
        <f t="shared" si="50"/>
        <v>0</v>
      </c>
      <c r="S77" s="22">
        <f t="shared" si="51"/>
        <v>0</v>
      </c>
      <c r="T77" s="22">
        <f t="shared" si="52"/>
        <v>0</v>
      </c>
      <c r="U77" s="22">
        <f t="shared" si="53"/>
        <v>0</v>
      </c>
      <c r="V77" s="22">
        <f t="shared" si="54"/>
        <v>0</v>
      </c>
      <c r="W77" s="22">
        <f t="shared" si="55"/>
        <v>0</v>
      </c>
      <c r="X77" s="22">
        <f t="shared" si="56"/>
        <v>0</v>
      </c>
      <c r="Y77" s="22">
        <f t="shared" si="57"/>
        <v>0</v>
      </c>
      <c r="Z77" s="22">
        <f t="shared" si="58"/>
        <v>0</v>
      </c>
      <c r="AA77" s="22">
        <f t="shared" si="59"/>
        <v>0</v>
      </c>
      <c r="AB77" s="22">
        <f t="shared" si="60"/>
        <v>0</v>
      </c>
      <c r="AC77" s="22">
        <f t="shared" si="61"/>
        <v>0</v>
      </c>
      <c r="AD77" s="22">
        <f t="shared" si="62"/>
        <v>0</v>
      </c>
      <c r="AE77" s="22">
        <f t="shared" si="63"/>
        <v>0</v>
      </c>
      <c r="AF77" s="1">
        <f t="shared" si="143"/>
        <v>0</v>
      </c>
    </row>
    <row r="78" spans="1:32" s="4" customFormat="1" x14ac:dyDescent="0.3">
      <c r="A78" s="28">
        <v>45370</v>
      </c>
      <c r="B78" s="15">
        <v>35</v>
      </c>
      <c r="C78" s="15" t="s">
        <v>242</v>
      </c>
      <c r="D78" s="16" t="s">
        <v>254</v>
      </c>
      <c r="E78" s="15" t="s">
        <v>239</v>
      </c>
      <c r="F78" s="15" t="s">
        <v>233</v>
      </c>
      <c r="G78" s="15" t="s">
        <v>110</v>
      </c>
      <c r="H78" s="17">
        <v>4.57</v>
      </c>
      <c r="I78" s="17">
        <v>0.92</v>
      </c>
      <c r="J78" s="17">
        <f t="shared" si="138"/>
        <v>5.49</v>
      </c>
      <c r="K78" s="17"/>
      <c r="L78" s="8"/>
      <c r="M78" s="22">
        <f t="shared" si="139"/>
        <v>0</v>
      </c>
      <c r="N78" s="22">
        <f t="shared" si="140"/>
        <v>0</v>
      </c>
      <c r="O78" s="27">
        <f t="shared" si="141"/>
        <v>0.92</v>
      </c>
      <c r="P78" s="22">
        <f t="shared" si="48"/>
        <v>0</v>
      </c>
      <c r="Q78" s="22">
        <f t="shared" si="129"/>
        <v>0</v>
      </c>
      <c r="R78" s="22">
        <f t="shared" si="50"/>
        <v>4.57</v>
      </c>
      <c r="S78" s="22">
        <f t="shared" si="51"/>
        <v>0</v>
      </c>
      <c r="T78" s="22">
        <f t="shared" si="52"/>
        <v>0</v>
      </c>
      <c r="U78" s="22">
        <f t="shared" si="53"/>
        <v>0</v>
      </c>
      <c r="V78" s="22">
        <f t="shared" si="54"/>
        <v>0</v>
      </c>
      <c r="W78" s="22">
        <f t="shared" si="55"/>
        <v>0</v>
      </c>
      <c r="X78" s="22">
        <f t="shared" si="56"/>
        <v>0</v>
      </c>
      <c r="Y78" s="22">
        <f t="shared" si="57"/>
        <v>0</v>
      </c>
      <c r="Z78" s="22">
        <f t="shared" si="58"/>
        <v>0</v>
      </c>
      <c r="AA78" s="22">
        <f t="shared" si="59"/>
        <v>0</v>
      </c>
      <c r="AB78" s="22">
        <f t="shared" si="60"/>
        <v>0</v>
      </c>
      <c r="AC78" s="22">
        <f t="shared" ref="AC78:AC80" si="144">IF($G78="PROJECTS",$H78,0)</f>
        <v>0</v>
      </c>
      <c r="AD78" s="22">
        <f t="shared" si="62"/>
        <v>0</v>
      </c>
      <c r="AE78" s="22">
        <f t="shared" si="63"/>
        <v>0</v>
      </c>
      <c r="AF78" s="1">
        <f t="shared" ref="AF78:AF79" si="145">J78-(SUM(M78:AE78))</f>
        <v>0</v>
      </c>
    </row>
    <row r="79" spans="1:32" s="4" customFormat="1" x14ac:dyDescent="0.3">
      <c r="A79" s="28">
        <v>45370</v>
      </c>
      <c r="B79" s="15">
        <v>35</v>
      </c>
      <c r="C79" s="15" t="s">
        <v>108</v>
      </c>
      <c r="D79" s="16" t="s">
        <v>256</v>
      </c>
      <c r="E79" s="15" t="s">
        <v>109</v>
      </c>
      <c r="F79" s="15" t="s">
        <v>243</v>
      </c>
      <c r="G79" s="15" t="s">
        <v>110</v>
      </c>
      <c r="H79" s="17">
        <v>10.3</v>
      </c>
      <c r="I79" s="17">
        <v>2.06</v>
      </c>
      <c r="J79" s="17">
        <f t="shared" si="138"/>
        <v>12.360000000000001</v>
      </c>
      <c r="K79" s="17"/>
      <c r="L79" s="8"/>
      <c r="M79" s="22">
        <f t="shared" si="139"/>
        <v>0</v>
      </c>
      <c r="N79" s="22">
        <f t="shared" si="140"/>
        <v>0</v>
      </c>
      <c r="O79" s="27">
        <f t="shared" si="141"/>
        <v>2.06</v>
      </c>
      <c r="P79" s="22">
        <f t="shared" si="48"/>
        <v>0</v>
      </c>
      <c r="Q79" s="22">
        <f t="shared" si="129"/>
        <v>0</v>
      </c>
      <c r="R79" s="22">
        <f t="shared" si="50"/>
        <v>10.3</v>
      </c>
      <c r="S79" s="22">
        <f t="shared" si="51"/>
        <v>0</v>
      </c>
      <c r="T79" s="22">
        <f t="shared" si="52"/>
        <v>0</v>
      </c>
      <c r="U79" s="22">
        <f t="shared" si="53"/>
        <v>0</v>
      </c>
      <c r="V79" s="22">
        <f t="shared" si="54"/>
        <v>0</v>
      </c>
      <c r="W79" s="22">
        <f t="shared" si="55"/>
        <v>0</v>
      </c>
      <c r="X79" s="22">
        <f t="shared" si="56"/>
        <v>0</v>
      </c>
      <c r="Y79" s="22">
        <f t="shared" si="57"/>
        <v>0</v>
      </c>
      <c r="Z79" s="22">
        <f t="shared" si="58"/>
        <v>0</v>
      </c>
      <c r="AA79" s="22">
        <f t="shared" si="59"/>
        <v>0</v>
      </c>
      <c r="AB79" s="22">
        <f t="shared" si="60"/>
        <v>0</v>
      </c>
      <c r="AC79" s="22">
        <f t="shared" si="144"/>
        <v>0</v>
      </c>
      <c r="AD79" s="22">
        <f t="shared" si="62"/>
        <v>0</v>
      </c>
      <c r="AE79" s="22">
        <f t="shared" si="63"/>
        <v>0</v>
      </c>
      <c r="AF79" s="1">
        <f t="shared" si="145"/>
        <v>0</v>
      </c>
    </row>
    <row r="80" spans="1:32" s="4" customFormat="1" x14ac:dyDescent="0.3">
      <c r="A80" s="28">
        <v>45370</v>
      </c>
      <c r="B80" s="15">
        <v>35</v>
      </c>
      <c r="C80" s="15" t="s">
        <v>108</v>
      </c>
      <c r="D80" s="16" t="s">
        <v>255</v>
      </c>
      <c r="E80" s="15" t="s">
        <v>109</v>
      </c>
      <c r="F80" s="15" t="s">
        <v>188</v>
      </c>
      <c r="G80" s="15" t="s">
        <v>110</v>
      </c>
      <c r="H80" s="17">
        <v>10.3</v>
      </c>
      <c r="I80" s="17">
        <v>2.06</v>
      </c>
      <c r="J80" s="17">
        <f t="shared" ref="J80" si="146">H80+I80</f>
        <v>12.360000000000001</v>
      </c>
      <c r="K80" s="17"/>
      <c r="L80" s="8"/>
      <c r="M80" s="22">
        <f t="shared" ref="M80" si="147">IF(G80="WAGES, TAX AND NI",H80,0)</f>
        <v>0</v>
      </c>
      <c r="N80" s="22">
        <f t="shared" ref="N80" si="148">IF(G80="SUBSISTENCE",J80,0)</f>
        <v>0</v>
      </c>
      <c r="O80" s="27">
        <f t="shared" ref="O80" si="149">I80</f>
        <v>2.06</v>
      </c>
      <c r="P80" s="22">
        <f t="shared" si="48"/>
        <v>0</v>
      </c>
      <c r="Q80" s="22">
        <f t="shared" si="129"/>
        <v>0</v>
      </c>
      <c r="R80" s="22">
        <f t="shared" si="50"/>
        <v>10.3</v>
      </c>
      <c r="S80" s="22">
        <f t="shared" si="51"/>
        <v>0</v>
      </c>
      <c r="T80" s="22">
        <f t="shared" si="52"/>
        <v>0</v>
      </c>
      <c r="U80" s="22">
        <f t="shared" si="53"/>
        <v>0</v>
      </c>
      <c r="V80" s="22">
        <f t="shared" si="54"/>
        <v>0</v>
      </c>
      <c r="W80" s="22">
        <f t="shared" si="55"/>
        <v>0</v>
      </c>
      <c r="X80" s="22">
        <f t="shared" si="56"/>
        <v>0</v>
      </c>
      <c r="Y80" s="22">
        <f t="shared" si="57"/>
        <v>0</v>
      </c>
      <c r="Z80" s="22">
        <f t="shared" si="58"/>
        <v>0</v>
      </c>
      <c r="AA80" s="22">
        <f t="shared" si="59"/>
        <v>0</v>
      </c>
      <c r="AB80" s="22">
        <f t="shared" si="60"/>
        <v>0</v>
      </c>
      <c r="AC80" s="22">
        <f t="shared" si="144"/>
        <v>0</v>
      </c>
      <c r="AD80" s="22">
        <f t="shared" si="62"/>
        <v>0</v>
      </c>
      <c r="AE80" s="22">
        <f t="shared" si="63"/>
        <v>0</v>
      </c>
      <c r="AF80" s="1">
        <f t="shared" ref="AF80" si="150">J80-(SUM(M80:AE80))</f>
        <v>0</v>
      </c>
    </row>
    <row r="81" spans="1:32" s="4" customFormat="1" x14ac:dyDescent="0.3">
      <c r="A81" s="28">
        <v>45370</v>
      </c>
      <c r="B81" s="15">
        <v>35</v>
      </c>
      <c r="C81" s="15" t="s">
        <v>207</v>
      </c>
      <c r="D81" s="16">
        <v>10705012</v>
      </c>
      <c r="E81" s="15">
        <v>432542811</v>
      </c>
      <c r="F81" s="15" t="s">
        <v>244</v>
      </c>
      <c r="G81" s="15" t="s">
        <v>214</v>
      </c>
      <c r="H81" s="17">
        <v>44.41</v>
      </c>
      <c r="I81" s="17">
        <v>0.83</v>
      </c>
      <c r="J81" s="17">
        <f t="shared" ref="J81" si="151">H81+I81</f>
        <v>45.239999999999995</v>
      </c>
      <c r="K81" s="17">
        <f>SUM(J76:J81)</f>
        <v>552.16999999999996</v>
      </c>
      <c r="L81" s="8"/>
      <c r="M81" s="22">
        <f t="shared" ref="M81" si="152">IF(G81="WAGES, TAX AND NI",H81,0)</f>
        <v>0</v>
      </c>
      <c r="N81" s="22">
        <f t="shared" ref="N81" si="153">IF(G81="SUBSISTENCE",J81,0)</f>
        <v>0</v>
      </c>
      <c r="O81" s="27">
        <f t="shared" ref="O81" si="154">I81</f>
        <v>0.83</v>
      </c>
      <c r="P81" s="22">
        <f t="shared" si="48"/>
        <v>0</v>
      </c>
      <c r="Q81" s="22">
        <f t="shared" si="129"/>
        <v>0</v>
      </c>
      <c r="R81" s="22">
        <f t="shared" si="50"/>
        <v>0</v>
      </c>
      <c r="S81" s="22">
        <f t="shared" si="51"/>
        <v>44.41</v>
      </c>
      <c r="T81" s="22">
        <f t="shared" si="52"/>
        <v>0</v>
      </c>
      <c r="U81" s="22">
        <f t="shared" si="53"/>
        <v>0</v>
      </c>
      <c r="V81" s="22">
        <f t="shared" si="54"/>
        <v>0</v>
      </c>
      <c r="W81" s="22">
        <f t="shared" si="55"/>
        <v>0</v>
      </c>
      <c r="X81" s="22">
        <f t="shared" si="56"/>
        <v>0</v>
      </c>
      <c r="Y81" s="22">
        <f t="shared" si="57"/>
        <v>0</v>
      </c>
      <c r="Z81" s="22">
        <f t="shared" si="58"/>
        <v>0</v>
      </c>
      <c r="AA81" s="22">
        <f t="shared" si="59"/>
        <v>0</v>
      </c>
      <c r="AB81" s="22">
        <f t="shared" si="60"/>
        <v>0</v>
      </c>
      <c r="AC81" s="22">
        <f t="shared" ref="AC81:AC129" si="155">IF($G81="PROJECTS",$H81,0)</f>
        <v>0</v>
      </c>
      <c r="AD81" s="22">
        <f t="shared" si="62"/>
        <v>0</v>
      </c>
      <c r="AE81" s="22">
        <f t="shared" si="63"/>
        <v>0</v>
      </c>
      <c r="AF81" s="1">
        <f t="shared" si="86"/>
        <v>0</v>
      </c>
    </row>
    <row r="82" spans="1:32" x14ac:dyDescent="0.3">
      <c r="A82" s="28">
        <v>45370</v>
      </c>
      <c r="B82" s="15">
        <v>36</v>
      </c>
      <c r="C82" s="15" t="s">
        <v>15</v>
      </c>
      <c r="D82" s="16"/>
      <c r="E82" s="15"/>
      <c r="F82" s="15" t="s">
        <v>104</v>
      </c>
      <c r="G82" s="15" t="s">
        <v>102</v>
      </c>
      <c r="H82" s="17">
        <v>110.8</v>
      </c>
      <c r="I82" s="17"/>
      <c r="J82" s="17">
        <f t="shared" ref="J82" si="156">H82+I82</f>
        <v>110.8</v>
      </c>
      <c r="K82" s="17">
        <v>110.8</v>
      </c>
      <c r="L82" s="17"/>
      <c r="M82" s="22">
        <f t="shared" ref="M82" si="157">IF(G82="WAGES, TAX AND NI",H82,0)</f>
        <v>110.8</v>
      </c>
      <c r="N82" s="22">
        <f t="shared" ref="N82" si="158">IF(G82="SUBSISTENCE",J82,0)</f>
        <v>0</v>
      </c>
      <c r="O82" s="27">
        <f t="shared" ref="O82" si="159">I82</f>
        <v>0</v>
      </c>
      <c r="P82" s="22">
        <f t="shared" si="48"/>
        <v>0</v>
      </c>
      <c r="Q82" s="22">
        <f t="shared" si="129"/>
        <v>0</v>
      </c>
      <c r="R82" s="22">
        <f t="shared" si="50"/>
        <v>0</v>
      </c>
      <c r="S82" s="22">
        <f t="shared" si="51"/>
        <v>0</v>
      </c>
      <c r="T82" s="22">
        <f t="shared" si="52"/>
        <v>0</v>
      </c>
      <c r="U82" s="22">
        <f t="shared" si="53"/>
        <v>0</v>
      </c>
      <c r="V82" s="22">
        <f t="shared" si="54"/>
        <v>0</v>
      </c>
      <c r="W82" s="22">
        <f t="shared" si="55"/>
        <v>0</v>
      </c>
      <c r="X82" s="22">
        <f t="shared" si="56"/>
        <v>0</v>
      </c>
      <c r="Y82" s="22">
        <f t="shared" si="57"/>
        <v>0</v>
      </c>
      <c r="Z82" s="22">
        <f t="shared" si="58"/>
        <v>0</v>
      </c>
      <c r="AA82" s="22">
        <f t="shared" si="59"/>
        <v>0</v>
      </c>
      <c r="AB82" s="22">
        <f t="shared" si="60"/>
        <v>0</v>
      </c>
      <c r="AC82" s="22">
        <f t="shared" si="155"/>
        <v>0</v>
      </c>
      <c r="AD82" s="22">
        <f t="shared" si="62"/>
        <v>0</v>
      </c>
      <c r="AE82" s="22">
        <f t="shared" si="63"/>
        <v>0</v>
      </c>
      <c r="AF82" s="1">
        <f t="shared" si="86"/>
        <v>0</v>
      </c>
    </row>
    <row r="83" spans="1:32" x14ac:dyDescent="0.3">
      <c r="A83" s="18">
        <v>45382</v>
      </c>
      <c r="B83" s="16"/>
      <c r="C83" s="15" t="s">
        <v>125</v>
      </c>
      <c r="D83" s="16"/>
      <c r="E83" s="15"/>
      <c r="F83" s="15" t="s">
        <v>14</v>
      </c>
      <c r="G83" s="15" t="s">
        <v>127</v>
      </c>
      <c r="H83" s="17">
        <v>18</v>
      </c>
      <c r="I83" s="17"/>
      <c r="J83" s="17">
        <f t="shared" si="44"/>
        <v>18</v>
      </c>
      <c r="K83" s="17">
        <v>18</v>
      </c>
      <c r="L83" s="17"/>
      <c r="M83" s="22">
        <f t="shared" ref="M83:M120" si="160">IF(G83="WAGES, TAX AND NI",H83,0)</f>
        <v>0</v>
      </c>
      <c r="N83" s="22">
        <f t="shared" ref="N83:N129" si="161">IF(G83="SUBSISTENCE",J83,0)</f>
        <v>0</v>
      </c>
      <c r="O83" s="27">
        <f t="shared" si="47"/>
        <v>0</v>
      </c>
      <c r="P83" s="22">
        <f t="shared" ref="P83:P129" si="162">IF($G83="EQUIPMENT",$H83,0)</f>
        <v>0</v>
      </c>
      <c r="Q83" s="22">
        <f t="shared" si="129"/>
        <v>0</v>
      </c>
      <c r="R83" s="22">
        <f t="shared" ref="R83:R129" si="163">IF($G83="STATIONERY",$H83,0)</f>
        <v>0</v>
      </c>
      <c r="S83" s="22">
        <f t="shared" ref="S83:S129" si="164">IF($G83="PUBLICITY",$H83,0)</f>
        <v>0</v>
      </c>
      <c r="T83" s="22">
        <f t="shared" ref="T83:T129" si="165">IF($G83="AFFILIATION",$H83,0)</f>
        <v>0</v>
      </c>
      <c r="U83" s="22">
        <f t="shared" ref="U83:U129" si="166">IF($G83="INSURANCE",$H83,0)</f>
        <v>0</v>
      </c>
      <c r="V83" s="22">
        <f t="shared" ref="V83:V129" si="167">IF($G83="S137",$H83,0)</f>
        <v>0</v>
      </c>
      <c r="W83" s="22">
        <f t="shared" ref="W83:W129" si="168">IF($G83="TRAINING",$H83,0)</f>
        <v>0</v>
      </c>
      <c r="X83" s="22">
        <f t="shared" ref="X83:X129" si="169">IF($G83="ESTATE",$H83,0)</f>
        <v>0</v>
      </c>
      <c r="Y83" s="22">
        <f t="shared" ref="Y83:Y129" si="170">IF($G83="WALK",$H83,0)</f>
        <v>0</v>
      </c>
      <c r="Z83" s="22">
        <f t="shared" ref="Z83:Z129" si="171">IF($G83="CHAIR",$H83,0)</f>
        <v>0</v>
      </c>
      <c r="AA83" s="22">
        <f t="shared" ref="AA83:AA129" si="172">IF($G83="ELECTION",$H83,0)</f>
        <v>0</v>
      </c>
      <c r="AB83" s="22">
        <f t="shared" ref="AB83:AB129" si="173">IF($G83="SIGNS",$H83,0)</f>
        <v>0</v>
      </c>
      <c r="AC83" s="22">
        <f t="shared" si="155"/>
        <v>0</v>
      </c>
      <c r="AD83" s="22">
        <f t="shared" ref="AD83:AD129" si="174">IF($G83="AUDIT",$H83,0)</f>
        <v>0</v>
      </c>
      <c r="AE83" s="22">
        <f t="shared" ref="AE83:AE129" si="175">IF($G83="BANK",$H83,0)</f>
        <v>18</v>
      </c>
      <c r="AF83" s="1">
        <f t="shared" si="86"/>
        <v>0</v>
      </c>
    </row>
    <row r="84" spans="1:32" x14ac:dyDescent="0.3">
      <c r="A84" s="18"/>
      <c r="B84" s="16"/>
      <c r="C84" s="15"/>
      <c r="D84" s="16"/>
      <c r="E84" s="15"/>
      <c r="F84" s="15"/>
      <c r="G84" s="15"/>
      <c r="H84" s="17"/>
      <c r="I84" s="17"/>
      <c r="J84" s="17">
        <f>H84+I84</f>
        <v>0</v>
      </c>
      <c r="K84" s="17"/>
      <c r="L84" s="17"/>
      <c r="M84" s="22">
        <f t="shared" si="160"/>
        <v>0</v>
      </c>
      <c r="N84" s="22">
        <f t="shared" si="161"/>
        <v>0</v>
      </c>
      <c r="O84" s="27">
        <f>I84</f>
        <v>0</v>
      </c>
      <c r="P84" s="22">
        <f t="shared" si="162"/>
        <v>0</v>
      </c>
      <c r="Q84" s="22">
        <f t="shared" si="129"/>
        <v>0</v>
      </c>
      <c r="R84" s="22">
        <f t="shared" si="163"/>
        <v>0</v>
      </c>
      <c r="S84" s="22">
        <f t="shared" si="164"/>
        <v>0</v>
      </c>
      <c r="T84" s="22">
        <f t="shared" si="165"/>
        <v>0</v>
      </c>
      <c r="U84" s="22">
        <f t="shared" si="166"/>
        <v>0</v>
      </c>
      <c r="V84" s="22">
        <f t="shared" si="167"/>
        <v>0</v>
      </c>
      <c r="W84" s="22">
        <f t="shared" si="168"/>
        <v>0</v>
      </c>
      <c r="X84" s="22">
        <f t="shared" si="169"/>
        <v>0</v>
      </c>
      <c r="Y84" s="22">
        <f t="shared" si="170"/>
        <v>0</v>
      </c>
      <c r="Z84" s="22">
        <f t="shared" si="171"/>
        <v>0</v>
      </c>
      <c r="AA84" s="22">
        <f t="shared" si="172"/>
        <v>0</v>
      </c>
      <c r="AB84" s="22">
        <f t="shared" si="173"/>
        <v>0</v>
      </c>
      <c r="AC84" s="22">
        <f t="shared" si="155"/>
        <v>0</v>
      </c>
      <c r="AD84" s="22">
        <f t="shared" si="174"/>
        <v>0</v>
      </c>
      <c r="AE84" s="22">
        <f t="shared" si="175"/>
        <v>0</v>
      </c>
      <c r="AF84" s="1">
        <f t="shared" si="86"/>
        <v>0</v>
      </c>
    </row>
    <row r="85" spans="1:32" x14ac:dyDescent="0.3">
      <c r="A85" s="18"/>
      <c r="B85" s="16"/>
      <c r="C85" s="15"/>
      <c r="D85" s="16"/>
      <c r="E85" s="15"/>
      <c r="F85" s="15"/>
      <c r="G85" s="15"/>
      <c r="H85" s="17"/>
      <c r="I85" s="17"/>
      <c r="J85" s="17">
        <f>H85+I85</f>
        <v>0</v>
      </c>
      <c r="K85" s="17"/>
      <c r="L85" s="17"/>
      <c r="M85" s="22">
        <f t="shared" si="160"/>
        <v>0</v>
      </c>
      <c r="N85" s="22">
        <f t="shared" si="161"/>
        <v>0</v>
      </c>
      <c r="O85" s="27">
        <f>I85</f>
        <v>0</v>
      </c>
      <c r="P85" s="22">
        <f t="shared" si="162"/>
        <v>0</v>
      </c>
      <c r="Q85" s="22">
        <f t="shared" si="129"/>
        <v>0</v>
      </c>
      <c r="R85" s="22">
        <f t="shared" si="163"/>
        <v>0</v>
      </c>
      <c r="S85" s="22">
        <f t="shared" si="164"/>
        <v>0</v>
      </c>
      <c r="T85" s="22">
        <f t="shared" si="165"/>
        <v>0</v>
      </c>
      <c r="U85" s="22">
        <f t="shared" si="166"/>
        <v>0</v>
      </c>
      <c r="V85" s="22">
        <f t="shared" si="167"/>
        <v>0</v>
      </c>
      <c r="W85" s="22">
        <f t="shared" si="168"/>
        <v>0</v>
      </c>
      <c r="X85" s="22">
        <f t="shared" si="169"/>
        <v>0</v>
      </c>
      <c r="Y85" s="22">
        <f t="shared" si="170"/>
        <v>0</v>
      </c>
      <c r="Z85" s="22">
        <f t="shared" si="171"/>
        <v>0</v>
      </c>
      <c r="AA85" s="22">
        <f t="shared" si="172"/>
        <v>0</v>
      </c>
      <c r="AB85" s="22">
        <f t="shared" si="173"/>
        <v>0</v>
      </c>
      <c r="AC85" s="22">
        <f t="shared" si="155"/>
        <v>0</v>
      </c>
      <c r="AD85" s="22">
        <f t="shared" si="174"/>
        <v>0</v>
      </c>
      <c r="AE85" s="22">
        <f t="shared" si="175"/>
        <v>0</v>
      </c>
      <c r="AF85" s="1">
        <f t="shared" si="86"/>
        <v>0</v>
      </c>
    </row>
    <row r="86" spans="1:32" x14ac:dyDescent="0.3">
      <c r="A86" s="18"/>
      <c r="B86" s="16"/>
      <c r="C86" s="15"/>
      <c r="D86" s="16"/>
      <c r="E86" s="15"/>
      <c r="F86" s="15"/>
      <c r="G86" s="15"/>
      <c r="H86" s="17"/>
      <c r="I86" s="17"/>
      <c r="J86" s="17">
        <f>H86+I86</f>
        <v>0</v>
      </c>
      <c r="K86" s="17"/>
      <c r="L86" s="17"/>
      <c r="M86" s="22">
        <f t="shared" si="160"/>
        <v>0</v>
      </c>
      <c r="N86" s="22">
        <f t="shared" si="161"/>
        <v>0</v>
      </c>
      <c r="O86" s="27">
        <f>I86</f>
        <v>0</v>
      </c>
      <c r="P86" s="22">
        <f t="shared" si="162"/>
        <v>0</v>
      </c>
      <c r="Q86" s="22">
        <f t="shared" si="129"/>
        <v>0</v>
      </c>
      <c r="R86" s="22">
        <f t="shared" si="163"/>
        <v>0</v>
      </c>
      <c r="S86" s="22">
        <f t="shared" si="164"/>
        <v>0</v>
      </c>
      <c r="T86" s="22">
        <f t="shared" si="165"/>
        <v>0</v>
      </c>
      <c r="U86" s="22">
        <f t="shared" si="166"/>
        <v>0</v>
      </c>
      <c r="V86" s="22">
        <f t="shared" si="167"/>
        <v>0</v>
      </c>
      <c r="W86" s="22">
        <f t="shared" si="168"/>
        <v>0</v>
      </c>
      <c r="X86" s="22">
        <f t="shared" si="169"/>
        <v>0</v>
      </c>
      <c r="Y86" s="22">
        <f t="shared" si="170"/>
        <v>0</v>
      </c>
      <c r="Z86" s="22">
        <f t="shared" si="171"/>
        <v>0</v>
      </c>
      <c r="AA86" s="22">
        <f t="shared" si="172"/>
        <v>0</v>
      </c>
      <c r="AB86" s="22">
        <f t="shared" si="173"/>
        <v>0</v>
      </c>
      <c r="AC86" s="22">
        <f t="shared" si="155"/>
        <v>0</v>
      </c>
      <c r="AD86" s="22">
        <f t="shared" si="174"/>
        <v>0</v>
      </c>
      <c r="AE86" s="22">
        <f t="shared" si="175"/>
        <v>0</v>
      </c>
      <c r="AF86" s="1">
        <f t="shared" si="86"/>
        <v>0</v>
      </c>
    </row>
    <row r="87" spans="1:32" x14ac:dyDescent="0.3">
      <c r="A87" s="18"/>
      <c r="B87" s="16"/>
      <c r="C87" s="15"/>
      <c r="D87" s="16"/>
      <c r="E87" s="15"/>
      <c r="F87" s="15"/>
      <c r="G87" s="15"/>
      <c r="H87" s="17"/>
      <c r="I87" s="17"/>
      <c r="J87" s="17">
        <f>H87+I87</f>
        <v>0</v>
      </c>
      <c r="K87" s="17"/>
      <c r="L87" s="17"/>
      <c r="M87" s="22">
        <f t="shared" si="160"/>
        <v>0</v>
      </c>
      <c r="N87" s="22">
        <f t="shared" si="161"/>
        <v>0</v>
      </c>
      <c r="O87" s="27">
        <f>I87</f>
        <v>0</v>
      </c>
      <c r="P87" s="22">
        <f t="shared" si="162"/>
        <v>0</v>
      </c>
      <c r="Q87" s="22">
        <f t="shared" si="129"/>
        <v>0</v>
      </c>
      <c r="R87" s="22">
        <f t="shared" si="163"/>
        <v>0</v>
      </c>
      <c r="S87" s="22">
        <f t="shared" si="164"/>
        <v>0</v>
      </c>
      <c r="T87" s="22">
        <f t="shared" si="165"/>
        <v>0</v>
      </c>
      <c r="U87" s="22">
        <f t="shared" si="166"/>
        <v>0</v>
      </c>
      <c r="V87" s="22">
        <f t="shared" si="167"/>
        <v>0</v>
      </c>
      <c r="W87" s="22">
        <f t="shared" si="168"/>
        <v>0</v>
      </c>
      <c r="X87" s="22">
        <f t="shared" si="169"/>
        <v>0</v>
      </c>
      <c r="Y87" s="22">
        <f t="shared" si="170"/>
        <v>0</v>
      </c>
      <c r="Z87" s="22">
        <f t="shared" si="171"/>
        <v>0</v>
      </c>
      <c r="AA87" s="22">
        <f t="shared" si="172"/>
        <v>0</v>
      </c>
      <c r="AB87" s="22">
        <f t="shared" si="173"/>
        <v>0</v>
      </c>
      <c r="AC87" s="22">
        <f t="shared" si="155"/>
        <v>0</v>
      </c>
      <c r="AD87" s="22">
        <f t="shared" si="174"/>
        <v>0</v>
      </c>
      <c r="AE87" s="22">
        <f t="shared" si="175"/>
        <v>0</v>
      </c>
      <c r="AF87" s="1">
        <f t="shared" si="86"/>
        <v>0</v>
      </c>
    </row>
    <row r="88" spans="1:32" x14ac:dyDescent="0.3">
      <c r="A88" s="18"/>
      <c r="B88" s="16"/>
      <c r="C88" s="15"/>
      <c r="D88" s="16"/>
      <c r="E88" s="15"/>
      <c r="F88" s="15"/>
      <c r="G88" s="15"/>
      <c r="H88" s="17"/>
      <c r="I88" s="17"/>
      <c r="J88" s="17">
        <f t="shared" ref="J88:J118" si="176">H88+I88</f>
        <v>0</v>
      </c>
      <c r="K88" s="17"/>
      <c r="L88" s="17"/>
      <c r="M88" s="22">
        <f t="shared" si="160"/>
        <v>0</v>
      </c>
      <c r="N88" s="22">
        <f t="shared" si="161"/>
        <v>0</v>
      </c>
      <c r="O88" s="27">
        <f t="shared" ref="O88:O118" si="177">I88</f>
        <v>0</v>
      </c>
      <c r="P88" s="22">
        <f t="shared" si="162"/>
        <v>0</v>
      </c>
      <c r="Q88" s="22">
        <f t="shared" si="129"/>
        <v>0</v>
      </c>
      <c r="R88" s="22">
        <f t="shared" si="163"/>
        <v>0</v>
      </c>
      <c r="S88" s="22">
        <f t="shared" si="164"/>
        <v>0</v>
      </c>
      <c r="T88" s="22">
        <f t="shared" si="165"/>
        <v>0</v>
      </c>
      <c r="U88" s="22">
        <f t="shared" si="166"/>
        <v>0</v>
      </c>
      <c r="V88" s="22">
        <f t="shared" si="167"/>
        <v>0</v>
      </c>
      <c r="W88" s="22">
        <f t="shared" si="168"/>
        <v>0</v>
      </c>
      <c r="X88" s="22">
        <f t="shared" si="169"/>
        <v>0</v>
      </c>
      <c r="Y88" s="22">
        <f t="shared" si="170"/>
        <v>0</v>
      </c>
      <c r="Z88" s="22">
        <f t="shared" si="171"/>
        <v>0</v>
      </c>
      <c r="AA88" s="22">
        <f t="shared" si="172"/>
        <v>0</v>
      </c>
      <c r="AB88" s="22">
        <f t="shared" si="173"/>
        <v>0</v>
      </c>
      <c r="AC88" s="22">
        <f t="shared" si="155"/>
        <v>0</v>
      </c>
      <c r="AD88" s="22">
        <f t="shared" si="174"/>
        <v>0</v>
      </c>
      <c r="AE88" s="22">
        <f t="shared" si="175"/>
        <v>0</v>
      </c>
      <c r="AF88" s="1">
        <f t="shared" si="86"/>
        <v>0</v>
      </c>
    </row>
    <row r="89" spans="1:32" x14ac:dyDescent="0.3">
      <c r="A89" s="18"/>
      <c r="B89" s="16"/>
      <c r="C89" s="15"/>
      <c r="D89" s="16"/>
      <c r="E89" s="15"/>
      <c r="F89" s="15"/>
      <c r="G89" s="15"/>
      <c r="H89" s="17"/>
      <c r="I89" s="17"/>
      <c r="J89" s="17">
        <f t="shared" si="176"/>
        <v>0</v>
      </c>
      <c r="K89" s="17"/>
      <c r="L89" s="17"/>
      <c r="M89" s="22">
        <f t="shared" si="160"/>
        <v>0</v>
      </c>
      <c r="N89" s="22">
        <f t="shared" si="161"/>
        <v>0</v>
      </c>
      <c r="O89" s="27">
        <f t="shared" si="177"/>
        <v>0</v>
      </c>
      <c r="P89" s="22">
        <f t="shared" si="162"/>
        <v>0</v>
      </c>
      <c r="Q89" s="22">
        <f t="shared" si="129"/>
        <v>0</v>
      </c>
      <c r="R89" s="22">
        <f t="shared" si="163"/>
        <v>0</v>
      </c>
      <c r="S89" s="22">
        <f t="shared" si="164"/>
        <v>0</v>
      </c>
      <c r="T89" s="22">
        <f t="shared" si="165"/>
        <v>0</v>
      </c>
      <c r="U89" s="22">
        <f t="shared" si="166"/>
        <v>0</v>
      </c>
      <c r="V89" s="22">
        <f t="shared" si="167"/>
        <v>0</v>
      </c>
      <c r="W89" s="22">
        <f t="shared" si="168"/>
        <v>0</v>
      </c>
      <c r="X89" s="22">
        <f t="shared" si="169"/>
        <v>0</v>
      </c>
      <c r="Y89" s="22">
        <f t="shared" si="170"/>
        <v>0</v>
      </c>
      <c r="Z89" s="22">
        <f t="shared" si="171"/>
        <v>0</v>
      </c>
      <c r="AA89" s="22">
        <f t="shared" si="172"/>
        <v>0</v>
      </c>
      <c r="AB89" s="22">
        <f t="shared" si="173"/>
        <v>0</v>
      </c>
      <c r="AC89" s="22">
        <f t="shared" si="155"/>
        <v>0</v>
      </c>
      <c r="AD89" s="22">
        <f t="shared" si="174"/>
        <v>0</v>
      </c>
      <c r="AE89" s="22">
        <f t="shared" si="175"/>
        <v>0</v>
      </c>
      <c r="AF89" s="1">
        <f t="shared" si="86"/>
        <v>0</v>
      </c>
    </row>
    <row r="90" spans="1:32" x14ac:dyDescent="0.3">
      <c r="A90" s="18"/>
      <c r="B90" s="16"/>
      <c r="C90" s="15"/>
      <c r="D90" s="16"/>
      <c r="E90" s="15"/>
      <c r="F90" s="15"/>
      <c r="G90" s="15"/>
      <c r="H90" s="17"/>
      <c r="I90" s="17"/>
      <c r="J90" s="17">
        <f t="shared" si="176"/>
        <v>0</v>
      </c>
      <c r="K90" s="17"/>
      <c r="L90" s="17"/>
      <c r="M90" s="22">
        <f t="shared" si="160"/>
        <v>0</v>
      </c>
      <c r="N90" s="22">
        <f t="shared" si="161"/>
        <v>0</v>
      </c>
      <c r="O90" s="27">
        <f t="shared" si="177"/>
        <v>0</v>
      </c>
      <c r="P90" s="22">
        <f t="shared" si="162"/>
        <v>0</v>
      </c>
      <c r="Q90" s="22">
        <f t="shared" si="129"/>
        <v>0</v>
      </c>
      <c r="R90" s="22">
        <f t="shared" si="163"/>
        <v>0</v>
      </c>
      <c r="S90" s="22">
        <f t="shared" si="164"/>
        <v>0</v>
      </c>
      <c r="T90" s="22">
        <f t="shared" si="165"/>
        <v>0</v>
      </c>
      <c r="U90" s="22">
        <f t="shared" si="166"/>
        <v>0</v>
      </c>
      <c r="V90" s="22">
        <f t="shared" si="167"/>
        <v>0</v>
      </c>
      <c r="W90" s="22">
        <f t="shared" si="168"/>
        <v>0</v>
      </c>
      <c r="X90" s="22">
        <f t="shared" si="169"/>
        <v>0</v>
      </c>
      <c r="Y90" s="22">
        <f t="shared" si="170"/>
        <v>0</v>
      </c>
      <c r="Z90" s="22">
        <f t="shared" si="171"/>
        <v>0</v>
      </c>
      <c r="AA90" s="22">
        <f t="shared" si="172"/>
        <v>0</v>
      </c>
      <c r="AB90" s="22">
        <f t="shared" si="173"/>
        <v>0</v>
      </c>
      <c r="AC90" s="22">
        <f t="shared" si="155"/>
        <v>0</v>
      </c>
      <c r="AD90" s="22">
        <f t="shared" si="174"/>
        <v>0</v>
      </c>
      <c r="AE90" s="22">
        <f t="shared" si="175"/>
        <v>0</v>
      </c>
      <c r="AF90" s="1">
        <f t="shared" si="86"/>
        <v>0</v>
      </c>
    </row>
    <row r="91" spans="1:32" x14ac:dyDescent="0.3">
      <c r="A91" s="18"/>
      <c r="B91" s="16"/>
      <c r="C91" s="15"/>
      <c r="D91" s="16"/>
      <c r="E91" s="15"/>
      <c r="F91" s="15"/>
      <c r="G91" s="15"/>
      <c r="H91" s="17"/>
      <c r="I91" s="17"/>
      <c r="J91" s="17">
        <f t="shared" si="176"/>
        <v>0</v>
      </c>
      <c r="K91" s="17"/>
      <c r="L91" s="17"/>
      <c r="M91" s="22">
        <f t="shared" si="160"/>
        <v>0</v>
      </c>
      <c r="N91" s="22">
        <f t="shared" si="161"/>
        <v>0</v>
      </c>
      <c r="O91" s="27">
        <f t="shared" si="177"/>
        <v>0</v>
      </c>
      <c r="P91" s="22">
        <f t="shared" si="162"/>
        <v>0</v>
      </c>
      <c r="Q91" s="22">
        <f t="shared" si="129"/>
        <v>0</v>
      </c>
      <c r="R91" s="22">
        <f t="shared" si="163"/>
        <v>0</v>
      </c>
      <c r="S91" s="22">
        <f t="shared" si="164"/>
        <v>0</v>
      </c>
      <c r="T91" s="22">
        <f t="shared" si="165"/>
        <v>0</v>
      </c>
      <c r="U91" s="22">
        <f t="shared" si="166"/>
        <v>0</v>
      </c>
      <c r="V91" s="22">
        <f t="shared" si="167"/>
        <v>0</v>
      </c>
      <c r="W91" s="22">
        <f t="shared" si="168"/>
        <v>0</v>
      </c>
      <c r="X91" s="22">
        <f t="shared" si="169"/>
        <v>0</v>
      </c>
      <c r="Y91" s="22">
        <f t="shared" si="170"/>
        <v>0</v>
      </c>
      <c r="Z91" s="22">
        <f t="shared" si="171"/>
        <v>0</v>
      </c>
      <c r="AA91" s="22">
        <f t="shared" si="172"/>
        <v>0</v>
      </c>
      <c r="AB91" s="22">
        <f t="shared" si="173"/>
        <v>0</v>
      </c>
      <c r="AC91" s="22">
        <f t="shared" si="155"/>
        <v>0</v>
      </c>
      <c r="AD91" s="22">
        <f t="shared" si="174"/>
        <v>0</v>
      </c>
      <c r="AE91" s="22">
        <f t="shared" si="175"/>
        <v>0</v>
      </c>
      <c r="AF91" s="1">
        <f t="shared" si="86"/>
        <v>0</v>
      </c>
    </row>
    <row r="92" spans="1:32" x14ac:dyDescent="0.3">
      <c r="A92" s="18"/>
      <c r="B92" s="16"/>
      <c r="C92" s="15"/>
      <c r="D92" s="16"/>
      <c r="E92" s="15"/>
      <c r="F92" s="15"/>
      <c r="G92" s="15"/>
      <c r="H92" s="17"/>
      <c r="I92" s="17"/>
      <c r="J92" s="17">
        <f t="shared" si="176"/>
        <v>0</v>
      </c>
      <c r="K92" s="17"/>
      <c r="L92" s="17"/>
      <c r="M92" s="22">
        <f t="shared" si="160"/>
        <v>0</v>
      </c>
      <c r="N92" s="22">
        <f t="shared" si="161"/>
        <v>0</v>
      </c>
      <c r="O92" s="27">
        <f t="shared" si="177"/>
        <v>0</v>
      </c>
      <c r="P92" s="22">
        <f t="shared" si="162"/>
        <v>0</v>
      </c>
      <c r="Q92" s="22">
        <f t="shared" si="129"/>
        <v>0</v>
      </c>
      <c r="R92" s="22">
        <f t="shared" si="163"/>
        <v>0</v>
      </c>
      <c r="S92" s="22">
        <f t="shared" si="164"/>
        <v>0</v>
      </c>
      <c r="T92" s="22">
        <f t="shared" si="165"/>
        <v>0</v>
      </c>
      <c r="U92" s="22">
        <f t="shared" si="166"/>
        <v>0</v>
      </c>
      <c r="V92" s="22">
        <f t="shared" si="167"/>
        <v>0</v>
      </c>
      <c r="W92" s="22">
        <f t="shared" si="168"/>
        <v>0</v>
      </c>
      <c r="X92" s="22">
        <f t="shared" si="169"/>
        <v>0</v>
      </c>
      <c r="Y92" s="22">
        <f t="shared" si="170"/>
        <v>0</v>
      </c>
      <c r="Z92" s="22">
        <f t="shared" si="171"/>
        <v>0</v>
      </c>
      <c r="AA92" s="22">
        <f t="shared" si="172"/>
        <v>0</v>
      </c>
      <c r="AB92" s="22">
        <f t="shared" si="173"/>
        <v>0</v>
      </c>
      <c r="AC92" s="22">
        <f t="shared" si="155"/>
        <v>0</v>
      </c>
      <c r="AD92" s="22">
        <f t="shared" si="174"/>
        <v>0</v>
      </c>
      <c r="AE92" s="22">
        <f t="shared" si="175"/>
        <v>0</v>
      </c>
      <c r="AF92" s="1">
        <f t="shared" si="86"/>
        <v>0</v>
      </c>
    </row>
    <row r="93" spans="1:32" x14ac:dyDescent="0.3">
      <c r="A93" s="18"/>
      <c r="B93" s="16"/>
      <c r="C93" s="15"/>
      <c r="D93" s="16"/>
      <c r="E93" s="15"/>
      <c r="F93" s="15"/>
      <c r="G93" s="15"/>
      <c r="H93" s="17"/>
      <c r="I93" s="17"/>
      <c r="J93" s="17">
        <f t="shared" si="176"/>
        <v>0</v>
      </c>
      <c r="K93" s="17"/>
      <c r="L93" s="17"/>
      <c r="M93" s="22">
        <f t="shared" si="160"/>
        <v>0</v>
      </c>
      <c r="N93" s="22">
        <f t="shared" si="161"/>
        <v>0</v>
      </c>
      <c r="O93" s="27">
        <f t="shared" si="177"/>
        <v>0</v>
      </c>
      <c r="P93" s="22">
        <f t="shared" si="162"/>
        <v>0</v>
      </c>
      <c r="Q93" s="22">
        <f t="shared" si="129"/>
        <v>0</v>
      </c>
      <c r="R93" s="22">
        <f t="shared" si="163"/>
        <v>0</v>
      </c>
      <c r="S93" s="22">
        <f t="shared" si="164"/>
        <v>0</v>
      </c>
      <c r="T93" s="22">
        <f t="shared" si="165"/>
        <v>0</v>
      </c>
      <c r="U93" s="22">
        <f t="shared" si="166"/>
        <v>0</v>
      </c>
      <c r="V93" s="22">
        <f t="shared" si="167"/>
        <v>0</v>
      </c>
      <c r="W93" s="22">
        <f t="shared" si="168"/>
        <v>0</v>
      </c>
      <c r="X93" s="22">
        <f t="shared" si="169"/>
        <v>0</v>
      </c>
      <c r="Y93" s="22">
        <f t="shared" si="170"/>
        <v>0</v>
      </c>
      <c r="Z93" s="22">
        <f t="shared" si="171"/>
        <v>0</v>
      </c>
      <c r="AA93" s="22">
        <f t="shared" si="172"/>
        <v>0</v>
      </c>
      <c r="AB93" s="22">
        <f t="shared" si="173"/>
        <v>0</v>
      </c>
      <c r="AC93" s="22">
        <f t="shared" si="155"/>
        <v>0</v>
      </c>
      <c r="AD93" s="22">
        <f t="shared" si="174"/>
        <v>0</v>
      </c>
      <c r="AE93" s="22">
        <f t="shared" si="175"/>
        <v>0</v>
      </c>
      <c r="AF93" s="1">
        <f t="shared" si="86"/>
        <v>0</v>
      </c>
    </row>
    <row r="94" spans="1:32" x14ac:dyDescent="0.3">
      <c r="A94" s="18"/>
      <c r="B94" s="16"/>
      <c r="C94" s="15"/>
      <c r="D94" s="16"/>
      <c r="E94" s="15"/>
      <c r="F94" s="15"/>
      <c r="G94" s="15"/>
      <c r="H94" s="17"/>
      <c r="I94" s="17"/>
      <c r="J94" s="17">
        <f t="shared" si="176"/>
        <v>0</v>
      </c>
      <c r="K94" s="17"/>
      <c r="L94" s="17"/>
      <c r="M94" s="22">
        <f t="shared" si="160"/>
        <v>0</v>
      </c>
      <c r="N94" s="22">
        <f t="shared" si="161"/>
        <v>0</v>
      </c>
      <c r="O94" s="27">
        <f t="shared" si="177"/>
        <v>0</v>
      </c>
      <c r="P94" s="22">
        <f t="shared" si="162"/>
        <v>0</v>
      </c>
      <c r="Q94" s="22">
        <f t="shared" si="129"/>
        <v>0</v>
      </c>
      <c r="R94" s="22">
        <f t="shared" si="163"/>
        <v>0</v>
      </c>
      <c r="S94" s="22">
        <f t="shared" si="164"/>
        <v>0</v>
      </c>
      <c r="T94" s="22">
        <f t="shared" si="165"/>
        <v>0</v>
      </c>
      <c r="U94" s="22">
        <f t="shared" si="166"/>
        <v>0</v>
      </c>
      <c r="V94" s="22">
        <f t="shared" si="167"/>
        <v>0</v>
      </c>
      <c r="W94" s="22">
        <f t="shared" si="168"/>
        <v>0</v>
      </c>
      <c r="X94" s="22">
        <f t="shared" si="169"/>
        <v>0</v>
      </c>
      <c r="Y94" s="22">
        <f t="shared" si="170"/>
        <v>0</v>
      </c>
      <c r="Z94" s="22">
        <f t="shared" si="171"/>
        <v>0</v>
      </c>
      <c r="AA94" s="22">
        <f t="shared" si="172"/>
        <v>0</v>
      </c>
      <c r="AB94" s="22">
        <f t="shared" si="173"/>
        <v>0</v>
      </c>
      <c r="AC94" s="22">
        <f t="shared" si="155"/>
        <v>0</v>
      </c>
      <c r="AD94" s="22">
        <f t="shared" si="174"/>
        <v>0</v>
      </c>
      <c r="AE94" s="22">
        <f t="shared" si="175"/>
        <v>0</v>
      </c>
      <c r="AF94" s="1">
        <f t="shared" si="86"/>
        <v>0</v>
      </c>
    </row>
    <row r="95" spans="1:32" x14ac:dyDescent="0.3">
      <c r="A95" s="18"/>
      <c r="B95" s="16"/>
      <c r="C95" s="15"/>
      <c r="D95" s="16"/>
      <c r="E95" s="15"/>
      <c r="F95" s="15"/>
      <c r="G95" s="15"/>
      <c r="H95" s="17"/>
      <c r="I95" s="17"/>
      <c r="J95" s="17">
        <f t="shared" si="176"/>
        <v>0</v>
      </c>
      <c r="K95" s="17"/>
      <c r="L95" s="17"/>
      <c r="M95" s="22">
        <f t="shared" si="160"/>
        <v>0</v>
      </c>
      <c r="N95" s="22">
        <f t="shared" si="161"/>
        <v>0</v>
      </c>
      <c r="O95" s="27">
        <f t="shared" si="177"/>
        <v>0</v>
      </c>
      <c r="P95" s="22">
        <f t="shared" si="162"/>
        <v>0</v>
      </c>
      <c r="Q95" s="22">
        <f t="shared" si="129"/>
        <v>0</v>
      </c>
      <c r="R95" s="22">
        <f t="shared" si="163"/>
        <v>0</v>
      </c>
      <c r="S95" s="22">
        <f t="shared" si="164"/>
        <v>0</v>
      </c>
      <c r="T95" s="22">
        <f t="shared" si="165"/>
        <v>0</v>
      </c>
      <c r="U95" s="22">
        <f t="shared" si="166"/>
        <v>0</v>
      </c>
      <c r="V95" s="22">
        <f t="shared" si="167"/>
        <v>0</v>
      </c>
      <c r="W95" s="22">
        <f t="shared" si="168"/>
        <v>0</v>
      </c>
      <c r="X95" s="22">
        <f t="shared" si="169"/>
        <v>0</v>
      </c>
      <c r="Y95" s="22">
        <f t="shared" si="170"/>
        <v>0</v>
      </c>
      <c r="Z95" s="22">
        <f t="shared" si="171"/>
        <v>0</v>
      </c>
      <c r="AA95" s="22">
        <f t="shared" si="172"/>
        <v>0</v>
      </c>
      <c r="AB95" s="22">
        <f t="shared" si="173"/>
        <v>0</v>
      </c>
      <c r="AC95" s="22">
        <f t="shared" si="155"/>
        <v>0</v>
      </c>
      <c r="AD95" s="22">
        <f t="shared" si="174"/>
        <v>0</v>
      </c>
      <c r="AE95" s="22">
        <f t="shared" si="175"/>
        <v>0</v>
      </c>
      <c r="AF95" s="1">
        <f t="shared" si="86"/>
        <v>0</v>
      </c>
    </row>
    <row r="96" spans="1:32" x14ac:dyDescent="0.3">
      <c r="A96" s="18"/>
      <c r="B96" s="16"/>
      <c r="C96" s="15"/>
      <c r="D96" s="16"/>
      <c r="E96" s="15"/>
      <c r="F96" s="15"/>
      <c r="G96" s="15"/>
      <c r="H96" s="17"/>
      <c r="I96" s="17"/>
      <c r="J96" s="17">
        <f t="shared" si="176"/>
        <v>0</v>
      </c>
      <c r="K96" s="17"/>
      <c r="L96" s="17"/>
      <c r="M96" s="22">
        <f t="shared" si="160"/>
        <v>0</v>
      </c>
      <c r="N96" s="22">
        <f t="shared" si="161"/>
        <v>0</v>
      </c>
      <c r="O96" s="27">
        <f t="shared" si="177"/>
        <v>0</v>
      </c>
      <c r="P96" s="22">
        <f t="shared" si="162"/>
        <v>0</v>
      </c>
      <c r="Q96" s="22">
        <f t="shared" si="129"/>
        <v>0</v>
      </c>
      <c r="R96" s="22">
        <f t="shared" si="163"/>
        <v>0</v>
      </c>
      <c r="S96" s="22">
        <f t="shared" si="164"/>
        <v>0</v>
      </c>
      <c r="T96" s="22">
        <f t="shared" si="165"/>
        <v>0</v>
      </c>
      <c r="U96" s="22">
        <f t="shared" si="166"/>
        <v>0</v>
      </c>
      <c r="V96" s="22">
        <f t="shared" si="167"/>
        <v>0</v>
      </c>
      <c r="W96" s="22">
        <f t="shared" si="168"/>
        <v>0</v>
      </c>
      <c r="X96" s="22">
        <f t="shared" si="169"/>
        <v>0</v>
      </c>
      <c r="Y96" s="22">
        <f t="shared" si="170"/>
        <v>0</v>
      </c>
      <c r="Z96" s="22">
        <f t="shared" si="171"/>
        <v>0</v>
      </c>
      <c r="AA96" s="22">
        <f t="shared" si="172"/>
        <v>0</v>
      </c>
      <c r="AB96" s="22">
        <f t="shared" si="173"/>
        <v>0</v>
      </c>
      <c r="AC96" s="22">
        <f t="shared" si="155"/>
        <v>0</v>
      </c>
      <c r="AD96" s="22">
        <f t="shared" si="174"/>
        <v>0</v>
      </c>
      <c r="AE96" s="22">
        <f t="shared" si="175"/>
        <v>0</v>
      </c>
      <c r="AF96" s="1">
        <f t="shared" si="86"/>
        <v>0</v>
      </c>
    </row>
    <row r="97" spans="1:32" x14ac:dyDescent="0.3">
      <c r="A97" s="18"/>
      <c r="B97" s="16"/>
      <c r="C97" s="15"/>
      <c r="D97" s="16"/>
      <c r="E97" s="15"/>
      <c r="F97" s="15"/>
      <c r="G97" s="15"/>
      <c r="H97" s="17"/>
      <c r="I97" s="17"/>
      <c r="J97" s="17">
        <f t="shared" si="176"/>
        <v>0</v>
      </c>
      <c r="K97" s="17"/>
      <c r="L97" s="17"/>
      <c r="M97" s="22">
        <f t="shared" si="160"/>
        <v>0</v>
      </c>
      <c r="N97" s="22">
        <f t="shared" si="161"/>
        <v>0</v>
      </c>
      <c r="O97" s="27">
        <f t="shared" si="177"/>
        <v>0</v>
      </c>
      <c r="P97" s="22">
        <f t="shared" si="162"/>
        <v>0</v>
      </c>
      <c r="Q97" s="22">
        <f t="shared" si="129"/>
        <v>0</v>
      </c>
      <c r="R97" s="22">
        <f t="shared" si="163"/>
        <v>0</v>
      </c>
      <c r="S97" s="22">
        <f t="shared" si="164"/>
        <v>0</v>
      </c>
      <c r="T97" s="22">
        <f t="shared" si="165"/>
        <v>0</v>
      </c>
      <c r="U97" s="22">
        <f t="shared" si="166"/>
        <v>0</v>
      </c>
      <c r="V97" s="22">
        <f t="shared" si="167"/>
        <v>0</v>
      </c>
      <c r="W97" s="22">
        <f t="shared" si="168"/>
        <v>0</v>
      </c>
      <c r="X97" s="22">
        <f t="shared" si="169"/>
        <v>0</v>
      </c>
      <c r="Y97" s="22">
        <f t="shared" si="170"/>
        <v>0</v>
      </c>
      <c r="Z97" s="22">
        <f t="shared" si="171"/>
        <v>0</v>
      </c>
      <c r="AA97" s="22">
        <f t="shared" si="172"/>
        <v>0</v>
      </c>
      <c r="AB97" s="22">
        <f t="shared" si="173"/>
        <v>0</v>
      </c>
      <c r="AC97" s="22">
        <f t="shared" si="155"/>
        <v>0</v>
      </c>
      <c r="AD97" s="22">
        <f t="shared" si="174"/>
        <v>0</v>
      </c>
      <c r="AE97" s="22">
        <f t="shared" si="175"/>
        <v>0</v>
      </c>
      <c r="AF97" s="1">
        <f t="shared" si="86"/>
        <v>0</v>
      </c>
    </row>
    <row r="98" spans="1:32" x14ac:dyDescent="0.3">
      <c r="A98" s="18"/>
      <c r="B98" s="16"/>
      <c r="C98" s="15"/>
      <c r="D98" s="16"/>
      <c r="E98" s="15"/>
      <c r="F98" s="15"/>
      <c r="G98" s="15"/>
      <c r="H98" s="17"/>
      <c r="I98" s="17"/>
      <c r="J98" s="17"/>
      <c r="K98" s="17"/>
      <c r="L98" s="17"/>
      <c r="M98" s="22"/>
      <c r="N98" s="22">
        <f t="shared" si="161"/>
        <v>0</v>
      </c>
      <c r="O98" s="27"/>
      <c r="P98" s="22">
        <f t="shared" si="162"/>
        <v>0</v>
      </c>
      <c r="Q98" s="22">
        <f t="shared" si="129"/>
        <v>0</v>
      </c>
      <c r="R98" s="22">
        <f t="shared" si="163"/>
        <v>0</v>
      </c>
      <c r="S98" s="22">
        <f t="shared" si="164"/>
        <v>0</v>
      </c>
      <c r="T98" s="22">
        <f t="shared" si="165"/>
        <v>0</v>
      </c>
      <c r="U98" s="22">
        <f t="shared" si="166"/>
        <v>0</v>
      </c>
      <c r="V98" s="22">
        <f t="shared" si="167"/>
        <v>0</v>
      </c>
      <c r="W98" s="22">
        <f t="shared" si="168"/>
        <v>0</v>
      </c>
      <c r="X98" s="22">
        <f t="shared" si="169"/>
        <v>0</v>
      </c>
      <c r="Y98" s="22">
        <f t="shared" si="170"/>
        <v>0</v>
      </c>
      <c r="Z98" s="22">
        <f t="shared" si="171"/>
        <v>0</v>
      </c>
      <c r="AA98" s="22">
        <f t="shared" si="172"/>
        <v>0</v>
      </c>
      <c r="AB98" s="22">
        <f t="shared" si="173"/>
        <v>0</v>
      </c>
      <c r="AC98" s="22">
        <f t="shared" si="155"/>
        <v>0</v>
      </c>
      <c r="AD98" s="22">
        <f t="shared" si="174"/>
        <v>0</v>
      </c>
      <c r="AE98" s="22">
        <f t="shared" si="175"/>
        <v>0</v>
      </c>
      <c r="AF98" s="1">
        <f t="shared" si="86"/>
        <v>0</v>
      </c>
    </row>
    <row r="99" spans="1:32" x14ac:dyDescent="0.3">
      <c r="A99" s="18"/>
      <c r="B99" s="16"/>
      <c r="C99" s="15"/>
      <c r="D99" s="16"/>
      <c r="E99" s="15"/>
      <c r="F99" s="15"/>
      <c r="G99" s="15"/>
      <c r="H99" s="17"/>
      <c r="I99" s="17"/>
      <c r="J99" s="17">
        <f t="shared" si="176"/>
        <v>0</v>
      </c>
      <c r="K99" s="17"/>
      <c r="L99" s="17"/>
      <c r="M99" s="22">
        <f t="shared" si="160"/>
        <v>0</v>
      </c>
      <c r="N99" s="22">
        <f t="shared" si="161"/>
        <v>0</v>
      </c>
      <c r="O99" s="27">
        <f t="shared" si="177"/>
        <v>0</v>
      </c>
      <c r="P99" s="22">
        <f t="shared" si="162"/>
        <v>0</v>
      </c>
      <c r="Q99" s="22">
        <f t="shared" si="129"/>
        <v>0</v>
      </c>
      <c r="R99" s="22">
        <f t="shared" si="163"/>
        <v>0</v>
      </c>
      <c r="S99" s="22">
        <f t="shared" si="164"/>
        <v>0</v>
      </c>
      <c r="T99" s="22">
        <f t="shared" si="165"/>
        <v>0</v>
      </c>
      <c r="U99" s="22">
        <f t="shared" si="166"/>
        <v>0</v>
      </c>
      <c r="V99" s="22">
        <f t="shared" si="167"/>
        <v>0</v>
      </c>
      <c r="W99" s="22">
        <f t="shared" si="168"/>
        <v>0</v>
      </c>
      <c r="X99" s="22">
        <f t="shared" si="169"/>
        <v>0</v>
      </c>
      <c r="Y99" s="22">
        <f t="shared" si="170"/>
        <v>0</v>
      </c>
      <c r="Z99" s="22">
        <f t="shared" si="171"/>
        <v>0</v>
      </c>
      <c r="AA99" s="22">
        <f t="shared" si="172"/>
        <v>0</v>
      </c>
      <c r="AB99" s="22">
        <f t="shared" si="173"/>
        <v>0</v>
      </c>
      <c r="AC99" s="22">
        <f t="shared" si="155"/>
        <v>0</v>
      </c>
      <c r="AD99" s="22">
        <f t="shared" si="174"/>
        <v>0</v>
      </c>
      <c r="AE99" s="22">
        <f t="shared" si="175"/>
        <v>0</v>
      </c>
      <c r="AF99" s="1">
        <f t="shared" si="86"/>
        <v>0</v>
      </c>
    </row>
    <row r="100" spans="1:32" x14ac:dyDescent="0.3">
      <c r="A100" s="18"/>
      <c r="B100" s="16"/>
      <c r="C100" s="15"/>
      <c r="D100" s="16"/>
      <c r="E100" s="15"/>
      <c r="F100" s="15"/>
      <c r="G100" s="15"/>
      <c r="H100" s="17"/>
      <c r="I100" s="17"/>
      <c r="J100" s="17">
        <f t="shared" si="176"/>
        <v>0</v>
      </c>
      <c r="K100" s="17"/>
      <c r="L100" s="17"/>
      <c r="M100" s="22">
        <f t="shared" si="160"/>
        <v>0</v>
      </c>
      <c r="N100" s="22">
        <f t="shared" si="161"/>
        <v>0</v>
      </c>
      <c r="O100" s="27">
        <f t="shared" si="177"/>
        <v>0</v>
      </c>
      <c r="P100" s="22">
        <f t="shared" si="162"/>
        <v>0</v>
      </c>
      <c r="Q100" s="22">
        <f t="shared" si="129"/>
        <v>0</v>
      </c>
      <c r="R100" s="22">
        <f t="shared" si="163"/>
        <v>0</v>
      </c>
      <c r="S100" s="22">
        <f t="shared" si="164"/>
        <v>0</v>
      </c>
      <c r="T100" s="22">
        <f t="shared" si="165"/>
        <v>0</v>
      </c>
      <c r="U100" s="22">
        <f t="shared" si="166"/>
        <v>0</v>
      </c>
      <c r="V100" s="22">
        <f t="shared" si="167"/>
        <v>0</v>
      </c>
      <c r="W100" s="22">
        <f t="shared" si="168"/>
        <v>0</v>
      </c>
      <c r="X100" s="22">
        <f t="shared" si="169"/>
        <v>0</v>
      </c>
      <c r="Y100" s="22">
        <f t="shared" si="170"/>
        <v>0</v>
      </c>
      <c r="Z100" s="22">
        <f t="shared" si="171"/>
        <v>0</v>
      </c>
      <c r="AA100" s="22">
        <f t="shared" si="172"/>
        <v>0</v>
      </c>
      <c r="AB100" s="22">
        <f t="shared" si="173"/>
        <v>0</v>
      </c>
      <c r="AC100" s="22">
        <f t="shared" si="155"/>
        <v>0</v>
      </c>
      <c r="AD100" s="22">
        <f t="shared" si="174"/>
        <v>0</v>
      </c>
      <c r="AE100" s="22">
        <f t="shared" si="175"/>
        <v>0</v>
      </c>
      <c r="AF100" s="1">
        <f t="shared" si="86"/>
        <v>0</v>
      </c>
    </row>
    <row r="101" spans="1:32" x14ac:dyDescent="0.3">
      <c r="A101" s="18"/>
      <c r="B101" s="16"/>
      <c r="C101" s="15"/>
      <c r="D101" s="16"/>
      <c r="E101" s="15"/>
      <c r="F101" s="15"/>
      <c r="G101" s="15"/>
      <c r="H101" s="17"/>
      <c r="I101" s="17"/>
      <c r="J101" s="17">
        <f t="shared" si="176"/>
        <v>0</v>
      </c>
      <c r="K101" s="17"/>
      <c r="L101" s="17"/>
      <c r="M101" s="22">
        <f t="shared" si="160"/>
        <v>0</v>
      </c>
      <c r="N101" s="22">
        <f t="shared" si="161"/>
        <v>0</v>
      </c>
      <c r="O101" s="27">
        <f t="shared" si="177"/>
        <v>0</v>
      </c>
      <c r="P101" s="22">
        <f t="shared" si="162"/>
        <v>0</v>
      </c>
      <c r="Q101" s="22">
        <f t="shared" si="129"/>
        <v>0</v>
      </c>
      <c r="R101" s="22">
        <f t="shared" si="163"/>
        <v>0</v>
      </c>
      <c r="S101" s="22">
        <f t="shared" si="164"/>
        <v>0</v>
      </c>
      <c r="T101" s="22">
        <f t="shared" si="165"/>
        <v>0</v>
      </c>
      <c r="U101" s="22">
        <f t="shared" si="166"/>
        <v>0</v>
      </c>
      <c r="V101" s="22">
        <f t="shared" si="167"/>
        <v>0</v>
      </c>
      <c r="W101" s="22">
        <f t="shared" si="168"/>
        <v>0</v>
      </c>
      <c r="X101" s="22">
        <f t="shared" si="169"/>
        <v>0</v>
      </c>
      <c r="Y101" s="22">
        <f t="shared" si="170"/>
        <v>0</v>
      </c>
      <c r="Z101" s="22">
        <f t="shared" si="171"/>
        <v>0</v>
      </c>
      <c r="AA101" s="22">
        <f t="shared" si="172"/>
        <v>0</v>
      </c>
      <c r="AB101" s="22">
        <f t="shared" si="173"/>
        <v>0</v>
      </c>
      <c r="AC101" s="22">
        <f t="shared" si="155"/>
        <v>0</v>
      </c>
      <c r="AD101" s="22">
        <f t="shared" si="174"/>
        <v>0</v>
      </c>
      <c r="AE101" s="22">
        <f t="shared" si="175"/>
        <v>0</v>
      </c>
      <c r="AF101" s="1">
        <f t="shared" si="86"/>
        <v>0</v>
      </c>
    </row>
    <row r="102" spans="1:32" x14ac:dyDescent="0.3">
      <c r="A102" s="18"/>
      <c r="B102" s="16"/>
      <c r="C102" s="15"/>
      <c r="D102" s="16"/>
      <c r="E102" s="15"/>
      <c r="F102" s="15"/>
      <c r="G102" s="15"/>
      <c r="H102" s="17"/>
      <c r="I102" s="17"/>
      <c r="J102" s="17">
        <f t="shared" si="176"/>
        <v>0</v>
      </c>
      <c r="K102" s="17"/>
      <c r="L102" s="17"/>
      <c r="M102" s="22">
        <f t="shared" si="160"/>
        <v>0</v>
      </c>
      <c r="N102" s="22">
        <f t="shared" si="161"/>
        <v>0</v>
      </c>
      <c r="O102" s="27">
        <f t="shared" si="177"/>
        <v>0</v>
      </c>
      <c r="P102" s="22">
        <f t="shared" si="162"/>
        <v>0</v>
      </c>
      <c r="Q102" s="22">
        <f t="shared" si="129"/>
        <v>0</v>
      </c>
      <c r="R102" s="22">
        <f t="shared" si="163"/>
        <v>0</v>
      </c>
      <c r="S102" s="22">
        <f t="shared" si="164"/>
        <v>0</v>
      </c>
      <c r="T102" s="22">
        <f t="shared" si="165"/>
        <v>0</v>
      </c>
      <c r="U102" s="22">
        <f t="shared" si="166"/>
        <v>0</v>
      </c>
      <c r="V102" s="22">
        <f t="shared" si="167"/>
        <v>0</v>
      </c>
      <c r="W102" s="22">
        <f t="shared" si="168"/>
        <v>0</v>
      </c>
      <c r="X102" s="22">
        <f t="shared" si="169"/>
        <v>0</v>
      </c>
      <c r="Y102" s="22">
        <f t="shared" si="170"/>
        <v>0</v>
      </c>
      <c r="Z102" s="22">
        <f t="shared" si="171"/>
        <v>0</v>
      </c>
      <c r="AA102" s="22">
        <f t="shared" si="172"/>
        <v>0</v>
      </c>
      <c r="AB102" s="22">
        <f t="shared" si="173"/>
        <v>0</v>
      </c>
      <c r="AC102" s="22">
        <f t="shared" si="155"/>
        <v>0</v>
      </c>
      <c r="AD102" s="22">
        <f t="shared" si="174"/>
        <v>0</v>
      </c>
      <c r="AE102" s="22">
        <f t="shared" si="175"/>
        <v>0</v>
      </c>
      <c r="AF102" s="1">
        <f t="shared" ref="AF102:AF129" si="178">J102-(SUM(M102:AE102))</f>
        <v>0</v>
      </c>
    </row>
    <row r="103" spans="1:32" x14ac:dyDescent="0.3">
      <c r="A103" s="18"/>
      <c r="B103" s="16"/>
      <c r="C103" s="15"/>
      <c r="D103" s="16"/>
      <c r="E103" s="15"/>
      <c r="F103" s="15"/>
      <c r="G103" s="15"/>
      <c r="H103" s="17"/>
      <c r="I103" s="17"/>
      <c r="J103" s="17">
        <f t="shared" si="176"/>
        <v>0</v>
      </c>
      <c r="K103" s="17"/>
      <c r="L103" s="17"/>
      <c r="M103" s="22">
        <f t="shared" si="160"/>
        <v>0</v>
      </c>
      <c r="N103" s="22">
        <f t="shared" si="161"/>
        <v>0</v>
      </c>
      <c r="O103" s="27">
        <f t="shared" si="177"/>
        <v>0</v>
      </c>
      <c r="P103" s="22">
        <f t="shared" si="162"/>
        <v>0</v>
      </c>
      <c r="Q103" s="22">
        <f t="shared" si="129"/>
        <v>0</v>
      </c>
      <c r="R103" s="22">
        <f t="shared" si="163"/>
        <v>0</v>
      </c>
      <c r="S103" s="22">
        <f t="shared" si="164"/>
        <v>0</v>
      </c>
      <c r="T103" s="22">
        <f t="shared" si="165"/>
        <v>0</v>
      </c>
      <c r="U103" s="22">
        <f t="shared" si="166"/>
        <v>0</v>
      </c>
      <c r="V103" s="22">
        <f t="shared" si="167"/>
        <v>0</v>
      </c>
      <c r="W103" s="22">
        <f t="shared" si="168"/>
        <v>0</v>
      </c>
      <c r="X103" s="22">
        <f t="shared" si="169"/>
        <v>0</v>
      </c>
      <c r="Y103" s="22">
        <f t="shared" si="170"/>
        <v>0</v>
      </c>
      <c r="Z103" s="22">
        <f t="shared" si="171"/>
        <v>0</v>
      </c>
      <c r="AA103" s="22">
        <f t="shared" si="172"/>
        <v>0</v>
      </c>
      <c r="AB103" s="22">
        <f t="shared" si="173"/>
        <v>0</v>
      </c>
      <c r="AC103" s="22">
        <f t="shared" si="155"/>
        <v>0</v>
      </c>
      <c r="AD103" s="22">
        <f t="shared" si="174"/>
        <v>0</v>
      </c>
      <c r="AE103" s="22">
        <f t="shared" si="175"/>
        <v>0</v>
      </c>
      <c r="AF103" s="1">
        <f t="shared" si="178"/>
        <v>0</v>
      </c>
    </row>
    <row r="104" spans="1:32" x14ac:dyDescent="0.3">
      <c r="A104" s="18"/>
      <c r="B104" s="16"/>
      <c r="C104" s="15"/>
      <c r="D104" s="16"/>
      <c r="E104" s="15"/>
      <c r="F104" s="15"/>
      <c r="G104" s="15"/>
      <c r="H104" s="17"/>
      <c r="I104" s="17"/>
      <c r="J104" s="17">
        <f t="shared" si="176"/>
        <v>0</v>
      </c>
      <c r="K104" s="17"/>
      <c r="L104" s="17"/>
      <c r="M104" s="22">
        <f t="shared" si="160"/>
        <v>0</v>
      </c>
      <c r="N104" s="22">
        <f t="shared" si="161"/>
        <v>0</v>
      </c>
      <c r="O104" s="27">
        <f t="shared" si="177"/>
        <v>0</v>
      </c>
      <c r="P104" s="22">
        <f t="shared" si="162"/>
        <v>0</v>
      </c>
      <c r="Q104" s="22">
        <f t="shared" si="129"/>
        <v>0</v>
      </c>
      <c r="R104" s="22">
        <f t="shared" si="163"/>
        <v>0</v>
      </c>
      <c r="S104" s="22">
        <f t="shared" si="164"/>
        <v>0</v>
      </c>
      <c r="T104" s="22">
        <f t="shared" si="165"/>
        <v>0</v>
      </c>
      <c r="U104" s="22">
        <f t="shared" si="166"/>
        <v>0</v>
      </c>
      <c r="V104" s="22">
        <f t="shared" si="167"/>
        <v>0</v>
      </c>
      <c r="W104" s="22">
        <f t="shared" si="168"/>
        <v>0</v>
      </c>
      <c r="X104" s="22">
        <f t="shared" si="169"/>
        <v>0</v>
      </c>
      <c r="Y104" s="22">
        <f t="shared" si="170"/>
        <v>0</v>
      </c>
      <c r="Z104" s="22">
        <f t="shared" si="171"/>
        <v>0</v>
      </c>
      <c r="AA104" s="22">
        <f t="shared" si="172"/>
        <v>0</v>
      </c>
      <c r="AB104" s="22">
        <f t="shared" si="173"/>
        <v>0</v>
      </c>
      <c r="AC104" s="22">
        <f t="shared" si="155"/>
        <v>0</v>
      </c>
      <c r="AD104" s="22">
        <f t="shared" si="174"/>
        <v>0</v>
      </c>
      <c r="AE104" s="22">
        <f t="shared" si="175"/>
        <v>0</v>
      </c>
      <c r="AF104" s="1">
        <f t="shared" si="178"/>
        <v>0</v>
      </c>
    </row>
    <row r="105" spans="1:32" x14ac:dyDescent="0.3">
      <c r="A105" s="18"/>
      <c r="B105" s="16"/>
      <c r="C105" s="15"/>
      <c r="D105" s="16"/>
      <c r="E105" s="15"/>
      <c r="F105" s="15"/>
      <c r="G105" s="15"/>
      <c r="H105" s="17"/>
      <c r="I105" s="17"/>
      <c r="J105" s="17">
        <f t="shared" ref="J105:J112" si="179">H105+I105</f>
        <v>0</v>
      </c>
      <c r="K105" s="17"/>
      <c r="L105" s="17"/>
      <c r="M105" s="22">
        <f t="shared" ref="M105:M107" si="180">IF(G105="WAGES, TAX AND NI",H105,0)</f>
        <v>0</v>
      </c>
      <c r="N105" s="22">
        <f t="shared" si="161"/>
        <v>0</v>
      </c>
      <c r="O105" s="27">
        <f t="shared" ref="O105:O107" si="181">I105</f>
        <v>0</v>
      </c>
      <c r="P105" s="22">
        <f t="shared" si="162"/>
        <v>0</v>
      </c>
      <c r="Q105" s="22">
        <f t="shared" si="129"/>
        <v>0</v>
      </c>
      <c r="R105" s="22">
        <f t="shared" si="163"/>
        <v>0</v>
      </c>
      <c r="S105" s="22">
        <f t="shared" si="164"/>
        <v>0</v>
      </c>
      <c r="T105" s="22">
        <f t="shared" si="165"/>
        <v>0</v>
      </c>
      <c r="U105" s="22">
        <f t="shared" si="166"/>
        <v>0</v>
      </c>
      <c r="V105" s="22">
        <f t="shared" si="167"/>
        <v>0</v>
      </c>
      <c r="W105" s="22">
        <f t="shared" si="168"/>
        <v>0</v>
      </c>
      <c r="X105" s="22">
        <f t="shared" si="169"/>
        <v>0</v>
      </c>
      <c r="Y105" s="22">
        <f t="shared" si="170"/>
        <v>0</v>
      </c>
      <c r="Z105" s="22">
        <f t="shared" si="171"/>
        <v>0</v>
      </c>
      <c r="AA105" s="22">
        <f t="shared" si="172"/>
        <v>0</v>
      </c>
      <c r="AB105" s="22">
        <f t="shared" si="173"/>
        <v>0</v>
      </c>
      <c r="AC105" s="22">
        <f t="shared" si="155"/>
        <v>0</v>
      </c>
      <c r="AD105" s="22">
        <f t="shared" si="174"/>
        <v>0</v>
      </c>
      <c r="AE105" s="22">
        <f t="shared" si="175"/>
        <v>0</v>
      </c>
      <c r="AF105" s="1">
        <f t="shared" si="178"/>
        <v>0</v>
      </c>
    </row>
    <row r="106" spans="1:32" x14ac:dyDescent="0.3">
      <c r="A106" s="18"/>
      <c r="B106" s="16"/>
      <c r="C106" s="15"/>
      <c r="D106" s="16"/>
      <c r="E106" s="15"/>
      <c r="F106" s="15"/>
      <c r="G106" s="15"/>
      <c r="H106" s="17"/>
      <c r="I106" s="17"/>
      <c r="J106" s="17">
        <f t="shared" si="179"/>
        <v>0</v>
      </c>
      <c r="K106" s="17"/>
      <c r="L106" s="17"/>
      <c r="M106" s="22">
        <f t="shared" si="180"/>
        <v>0</v>
      </c>
      <c r="N106" s="22">
        <f t="shared" si="161"/>
        <v>0</v>
      </c>
      <c r="O106" s="27">
        <f t="shared" si="181"/>
        <v>0</v>
      </c>
      <c r="P106" s="22">
        <f t="shared" si="162"/>
        <v>0</v>
      </c>
      <c r="Q106" s="22">
        <f t="shared" si="129"/>
        <v>0</v>
      </c>
      <c r="R106" s="22">
        <f t="shared" si="163"/>
        <v>0</v>
      </c>
      <c r="S106" s="22">
        <f t="shared" si="164"/>
        <v>0</v>
      </c>
      <c r="T106" s="22">
        <f t="shared" si="165"/>
        <v>0</v>
      </c>
      <c r="U106" s="22">
        <f t="shared" si="166"/>
        <v>0</v>
      </c>
      <c r="V106" s="22">
        <f t="shared" si="167"/>
        <v>0</v>
      </c>
      <c r="W106" s="22">
        <f t="shared" si="168"/>
        <v>0</v>
      </c>
      <c r="X106" s="22">
        <f t="shared" si="169"/>
        <v>0</v>
      </c>
      <c r="Y106" s="22">
        <f t="shared" si="170"/>
        <v>0</v>
      </c>
      <c r="Z106" s="22">
        <f t="shared" si="171"/>
        <v>0</v>
      </c>
      <c r="AA106" s="22">
        <f t="shared" si="172"/>
        <v>0</v>
      </c>
      <c r="AB106" s="22">
        <f t="shared" si="173"/>
        <v>0</v>
      </c>
      <c r="AC106" s="22">
        <f t="shared" si="155"/>
        <v>0</v>
      </c>
      <c r="AD106" s="22">
        <f t="shared" si="174"/>
        <v>0</v>
      </c>
      <c r="AE106" s="22">
        <f t="shared" si="175"/>
        <v>0</v>
      </c>
      <c r="AF106" s="1">
        <f t="shared" si="178"/>
        <v>0</v>
      </c>
    </row>
    <row r="107" spans="1:32" x14ac:dyDescent="0.3">
      <c r="A107" s="18"/>
      <c r="B107" s="16"/>
      <c r="C107" s="15"/>
      <c r="D107" s="16"/>
      <c r="E107" s="15"/>
      <c r="F107" s="15"/>
      <c r="G107" s="15"/>
      <c r="H107" s="17"/>
      <c r="I107" s="17"/>
      <c r="J107" s="17">
        <f t="shared" si="179"/>
        <v>0</v>
      </c>
      <c r="K107" s="17"/>
      <c r="L107" s="17"/>
      <c r="M107" s="22">
        <f t="shared" si="180"/>
        <v>0</v>
      </c>
      <c r="N107" s="22">
        <f t="shared" si="161"/>
        <v>0</v>
      </c>
      <c r="O107" s="27">
        <f t="shared" si="181"/>
        <v>0</v>
      </c>
      <c r="P107" s="22">
        <f t="shared" si="162"/>
        <v>0</v>
      </c>
      <c r="Q107" s="22">
        <f t="shared" si="129"/>
        <v>0</v>
      </c>
      <c r="R107" s="22">
        <f t="shared" si="163"/>
        <v>0</v>
      </c>
      <c r="S107" s="22">
        <f t="shared" si="164"/>
        <v>0</v>
      </c>
      <c r="T107" s="22">
        <f t="shared" si="165"/>
        <v>0</v>
      </c>
      <c r="U107" s="22">
        <f t="shared" si="166"/>
        <v>0</v>
      </c>
      <c r="V107" s="22">
        <f t="shared" si="167"/>
        <v>0</v>
      </c>
      <c r="W107" s="22">
        <f t="shared" si="168"/>
        <v>0</v>
      </c>
      <c r="X107" s="22">
        <f t="shared" si="169"/>
        <v>0</v>
      </c>
      <c r="Y107" s="22">
        <f t="shared" si="170"/>
        <v>0</v>
      </c>
      <c r="Z107" s="22">
        <f t="shared" si="171"/>
        <v>0</v>
      </c>
      <c r="AA107" s="22">
        <f t="shared" si="172"/>
        <v>0</v>
      </c>
      <c r="AB107" s="22">
        <f t="shared" si="173"/>
        <v>0</v>
      </c>
      <c r="AC107" s="22">
        <f t="shared" si="155"/>
        <v>0</v>
      </c>
      <c r="AD107" s="22">
        <f t="shared" si="174"/>
        <v>0</v>
      </c>
      <c r="AE107" s="22">
        <f t="shared" si="175"/>
        <v>0</v>
      </c>
      <c r="AF107" s="1">
        <f t="shared" si="178"/>
        <v>0</v>
      </c>
    </row>
    <row r="108" spans="1:32" x14ac:dyDescent="0.3">
      <c r="A108" s="18"/>
      <c r="B108" s="16"/>
      <c r="C108" s="15"/>
      <c r="D108" s="16"/>
      <c r="E108" s="15"/>
      <c r="F108" s="15"/>
      <c r="G108" s="15"/>
      <c r="H108" s="17"/>
      <c r="I108" s="17"/>
      <c r="J108" s="17">
        <f t="shared" si="179"/>
        <v>0</v>
      </c>
      <c r="K108" s="17"/>
      <c r="L108" s="17"/>
      <c r="M108" s="22">
        <f t="shared" ref="M108:M114" si="182">IF(G108="WAGES, TAX AND NI",H108,0)</f>
        <v>0</v>
      </c>
      <c r="N108" s="22">
        <f t="shared" si="161"/>
        <v>0</v>
      </c>
      <c r="O108" s="27">
        <f t="shared" ref="O108:O114" si="183">I108</f>
        <v>0</v>
      </c>
      <c r="P108" s="22">
        <f t="shared" si="162"/>
        <v>0</v>
      </c>
      <c r="Q108" s="22">
        <f t="shared" si="129"/>
        <v>0</v>
      </c>
      <c r="R108" s="22">
        <f t="shared" si="163"/>
        <v>0</v>
      </c>
      <c r="S108" s="22">
        <f t="shared" si="164"/>
        <v>0</v>
      </c>
      <c r="T108" s="22">
        <f t="shared" si="165"/>
        <v>0</v>
      </c>
      <c r="U108" s="22">
        <f t="shared" si="166"/>
        <v>0</v>
      </c>
      <c r="V108" s="22">
        <f t="shared" si="167"/>
        <v>0</v>
      </c>
      <c r="W108" s="22">
        <f t="shared" si="168"/>
        <v>0</v>
      </c>
      <c r="X108" s="22">
        <f t="shared" si="169"/>
        <v>0</v>
      </c>
      <c r="Y108" s="22">
        <f t="shared" si="170"/>
        <v>0</v>
      </c>
      <c r="Z108" s="22">
        <f t="shared" si="171"/>
        <v>0</v>
      </c>
      <c r="AA108" s="22">
        <f t="shared" si="172"/>
        <v>0</v>
      </c>
      <c r="AB108" s="22">
        <f t="shared" si="173"/>
        <v>0</v>
      </c>
      <c r="AC108" s="22">
        <f t="shared" si="155"/>
        <v>0</v>
      </c>
      <c r="AD108" s="22">
        <f t="shared" si="174"/>
        <v>0</v>
      </c>
      <c r="AE108" s="22">
        <f t="shared" si="175"/>
        <v>0</v>
      </c>
      <c r="AF108" s="1">
        <f t="shared" si="178"/>
        <v>0</v>
      </c>
    </row>
    <row r="109" spans="1:32" x14ac:dyDescent="0.3">
      <c r="A109" s="18"/>
      <c r="B109" s="16"/>
      <c r="C109" s="15"/>
      <c r="D109" s="16"/>
      <c r="E109" s="15"/>
      <c r="F109" s="15"/>
      <c r="G109" s="15"/>
      <c r="H109" s="17"/>
      <c r="I109" s="17"/>
      <c r="J109" s="17">
        <f t="shared" si="179"/>
        <v>0</v>
      </c>
      <c r="K109" s="17"/>
      <c r="L109" s="17"/>
      <c r="M109" s="22">
        <f t="shared" si="182"/>
        <v>0</v>
      </c>
      <c r="N109" s="22">
        <f t="shared" si="161"/>
        <v>0</v>
      </c>
      <c r="O109" s="27">
        <f t="shared" si="183"/>
        <v>0</v>
      </c>
      <c r="P109" s="22">
        <f t="shared" si="162"/>
        <v>0</v>
      </c>
      <c r="Q109" s="22">
        <f t="shared" si="129"/>
        <v>0</v>
      </c>
      <c r="R109" s="22">
        <f t="shared" si="163"/>
        <v>0</v>
      </c>
      <c r="S109" s="22">
        <f t="shared" si="164"/>
        <v>0</v>
      </c>
      <c r="T109" s="22">
        <f t="shared" si="165"/>
        <v>0</v>
      </c>
      <c r="U109" s="22">
        <f t="shared" si="166"/>
        <v>0</v>
      </c>
      <c r="V109" s="22">
        <f t="shared" si="167"/>
        <v>0</v>
      </c>
      <c r="W109" s="22">
        <f t="shared" si="168"/>
        <v>0</v>
      </c>
      <c r="X109" s="22">
        <f t="shared" si="169"/>
        <v>0</v>
      </c>
      <c r="Y109" s="22">
        <f t="shared" si="170"/>
        <v>0</v>
      </c>
      <c r="Z109" s="22">
        <f t="shared" si="171"/>
        <v>0</v>
      </c>
      <c r="AA109" s="22">
        <f t="shared" si="172"/>
        <v>0</v>
      </c>
      <c r="AB109" s="22">
        <f t="shared" si="173"/>
        <v>0</v>
      </c>
      <c r="AC109" s="22">
        <f t="shared" si="155"/>
        <v>0</v>
      </c>
      <c r="AD109" s="22">
        <f t="shared" si="174"/>
        <v>0</v>
      </c>
      <c r="AE109" s="22">
        <f t="shared" si="175"/>
        <v>0</v>
      </c>
      <c r="AF109" s="1">
        <f t="shared" si="178"/>
        <v>0</v>
      </c>
    </row>
    <row r="110" spans="1:32" x14ac:dyDescent="0.3">
      <c r="A110" s="18"/>
      <c r="B110" s="16"/>
      <c r="C110" s="15"/>
      <c r="D110" s="16"/>
      <c r="E110" s="15"/>
      <c r="F110" s="15"/>
      <c r="G110" s="15"/>
      <c r="H110" s="17"/>
      <c r="I110" s="17"/>
      <c r="J110" s="17">
        <f t="shared" si="179"/>
        <v>0</v>
      </c>
      <c r="K110" s="17"/>
      <c r="L110" s="17"/>
      <c r="M110" s="22">
        <f t="shared" si="182"/>
        <v>0</v>
      </c>
      <c r="N110" s="22">
        <f t="shared" si="161"/>
        <v>0</v>
      </c>
      <c r="O110" s="27">
        <f t="shared" si="183"/>
        <v>0</v>
      </c>
      <c r="P110" s="22">
        <f t="shared" si="162"/>
        <v>0</v>
      </c>
      <c r="Q110" s="22">
        <f t="shared" si="129"/>
        <v>0</v>
      </c>
      <c r="R110" s="22">
        <f t="shared" si="163"/>
        <v>0</v>
      </c>
      <c r="S110" s="22">
        <f t="shared" si="164"/>
        <v>0</v>
      </c>
      <c r="T110" s="22">
        <f t="shared" si="165"/>
        <v>0</v>
      </c>
      <c r="U110" s="22">
        <f t="shared" si="166"/>
        <v>0</v>
      </c>
      <c r="V110" s="22">
        <f t="shared" si="167"/>
        <v>0</v>
      </c>
      <c r="W110" s="22">
        <f t="shared" si="168"/>
        <v>0</v>
      </c>
      <c r="X110" s="22">
        <f t="shared" si="169"/>
        <v>0</v>
      </c>
      <c r="Y110" s="22">
        <f t="shared" si="170"/>
        <v>0</v>
      </c>
      <c r="Z110" s="22">
        <f t="shared" si="171"/>
        <v>0</v>
      </c>
      <c r="AA110" s="22">
        <f t="shared" si="172"/>
        <v>0</v>
      </c>
      <c r="AB110" s="22">
        <f t="shared" si="173"/>
        <v>0</v>
      </c>
      <c r="AC110" s="22">
        <f t="shared" si="155"/>
        <v>0</v>
      </c>
      <c r="AD110" s="22">
        <f t="shared" si="174"/>
        <v>0</v>
      </c>
      <c r="AE110" s="22">
        <f t="shared" si="175"/>
        <v>0</v>
      </c>
      <c r="AF110" s="1">
        <f t="shared" si="178"/>
        <v>0</v>
      </c>
    </row>
    <row r="111" spans="1:32" x14ac:dyDescent="0.3">
      <c r="A111" s="18"/>
      <c r="B111" s="16"/>
      <c r="C111" s="15"/>
      <c r="D111" s="16"/>
      <c r="E111" s="15"/>
      <c r="F111" s="15"/>
      <c r="G111" s="15"/>
      <c r="H111" s="17"/>
      <c r="I111" s="17"/>
      <c r="J111" s="17">
        <f t="shared" si="179"/>
        <v>0</v>
      </c>
      <c r="K111" s="17"/>
      <c r="L111" s="17"/>
      <c r="M111" s="22">
        <f t="shared" si="182"/>
        <v>0</v>
      </c>
      <c r="N111" s="22">
        <f t="shared" si="161"/>
        <v>0</v>
      </c>
      <c r="O111" s="27">
        <f t="shared" si="183"/>
        <v>0</v>
      </c>
      <c r="P111" s="22">
        <f t="shared" si="162"/>
        <v>0</v>
      </c>
      <c r="Q111" s="22">
        <f t="shared" si="129"/>
        <v>0</v>
      </c>
      <c r="R111" s="22">
        <f t="shared" si="163"/>
        <v>0</v>
      </c>
      <c r="S111" s="22">
        <f t="shared" si="164"/>
        <v>0</v>
      </c>
      <c r="T111" s="22">
        <f t="shared" si="165"/>
        <v>0</v>
      </c>
      <c r="U111" s="22">
        <f t="shared" si="166"/>
        <v>0</v>
      </c>
      <c r="V111" s="22">
        <f t="shared" si="167"/>
        <v>0</v>
      </c>
      <c r="W111" s="22">
        <f t="shared" si="168"/>
        <v>0</v>
      </c>
      <c r="X111" s="22">
        <f t="shared" si="169"/>
        <v>0</v>
      </c>
      <c r="Y111" s="22">
        <f t="shared" si="170"/>
        <v>0</v>
      </c>
      <c r="Z111" s="22">
        <f t="shared" si="171"/>
        <v>0</v>
      </c>
      <c r="AA111" s="22">
        <f t="shared" si="172"/>
        <v>0</v>
      </c>
      <c r="AB111" s="22">
        <f t="shared" si="173"/>
        <v>0</v>
      </c>
      <c r="AC111" s="22">
        <f t="shared" si="155"/>
        <v>0</v>
      </c>
      <c r="AD111" s="22">
        <f t="shared" si="174"/>
        <v>0</v>
      </c>
      <c r="AE111" s="22">
        <f t="shared" si="175"/>
        <v>0</v>
      </c>
      <c r="AF111" s="1">
        <f t="shared" si="178"/>
        <v>0</v>
      </c>
    </row>
    <row r="112" spans="1:32" x14ac:dyDescent="0.3">
      <c r="A112" s="18"/>
      <c r="B112" s="16"/>
      <c r="C112" s="15"/>
      <c r="D112" s="16"/>
      <c r="E112" s="15"/>
      <c r="F112" s="15"/>
      <c r="G112" s="15"/>
      <c r="H112" s="17"/>
      <c r="I112" s="17"/>
      <c r="J112" s="17">
        <f t="shared" si="179"/>
        <v>0</v>
      </c>
      <c r="K112" s="17"/>
      <c r="L112" s="17"/>
      <c r="M112" s="22">
        <f t="shared" si="182"/>
        <v>0</v>
      </c>
      <c r="N112" s="22">
        <f t="shared" si="161"/>
        <v>0</v>
      </c>
      <c r="O112" s="27">
        <f t="shared" si="183"/>
        <v>0</v>
      </c>
      <c r="P112" s="22">
        <f t="shared" si="162"/>
        <v>0</v>
      </c>
      <c r="Q112" s="22">
        <f t="shared" si="129"/>
        <v>0</v>
      </c>
      <c r="R112" s="22">
        <f t="shared" si="163"/>
        <v>0</v>
      </c>
      <c r="S112" s="22">
        <f t="shared" si="164"/>
        <v>0</v>
      </c>
      <c r="T112" s="22">
        <f t="shared" si="165"/>
        <v>0</v>
      </c>
      <c r="U112" s="22">
        <f t="shared" si="166"/>
        <v>0</v>
      </c>
      <c r="V112" s="22">
        <f t="shared" si="167"/>
        <v>0</v>
      </c>
      <c r="W112" s="22">
        <f t="shared" si="168"/>
        <v>0</v>
      </c>
      <c r="X112" s="22">
        <f t="shared" si="169"/>
        <v>0</v>
      </c>
      <c r="Y112" s="22">
        <f t="shared" si="170"/>
        <v>0</v>
      </c>
      <c r="Z112" s="22">
        <f t="shared" si="171"/>
        <v>0</v>
      </c>
      <c r="AA112" s="22">
        <f t="shared" si="172"/>
        <v>0</v>
      </c>
      <c r="AB112" s="22">
        <f t="shared" si="173"/>
        <v>0</v>
      </c>
      <c r="AC112" s="22">
        <f t="shared" si="155"/>
        <v>0</v>
      </c>
      <c r="AD112" s="22">
        <f t="shared" si="174"/>
        <v>0</v>
      </c>
      <c r="AE112" s="22">
        <f t="shared" si="175"/>
        <v>0</v>
      </c>
      <c r="AF112" s="1">
        <f t="shared" si="178"/>
        <v>0</v>
      </c>
    </row>
    <row r="113" spans="1:32" x14ac:dyDescent="0.3">
      <c r="A113" s="18"/>
      <c r="B113" s="16"/>
      <c r="C113" s="15"/>
      <c r="D113" s="16"/>
      <c r="E113" s="15"/>
      <c r="F113" s="15"/>
      <c r="G113" s="15"/>
      <c r="H113" s="17"/>
      <c r="I113" s="17"/>
      <c r="J113" s="17">
        <f t="shared" si="176"/>
        <v>0</v>
      </c>
      <c r="K113" s="17"/>
      <c r="L113" s="17"/>
      <c r="M113" s="22">
        <f t="shared" si="182"/>
        <v>0</v>
      </c>
      <c r="N113" s="22">
        <f t="shared" si="161"/>
        <v>0</v>
      </c>
      <c r="O113" s="27">
        <f t="shared" si="183"/>
        <v>0</v>
      </c>
      <c r="P113" s="22">
        <f t="shared" si="162"/>
        <v>0</v>
      </c>
      <c r="Q113" s="22">
        <f t="shared" si="129"/>
        <v>0</v>
      </c>
      <c r="R113" s="22">
        <f t="shared" si="163"/>
        <v>0</v>
      </c>
      <c r="S113" s="22">
        <f t="shared" si="164"/>
        <v>0</v>
      </c>
      <c r="T113" s="22">
        <f t="shared" si="165"/>
        <v>0</v>
      </c>
      <c r="U113" s="22">
        <f t="shared" si="166"/>
        <v>0</v>
      </c>
      <c r="V113" s="22">
        <f t="shared" si="167"/>
        <v>0</v>
      </c>
      <c r="W113" s="22">
        <f t="shared" si="168"/>
        <v>0</v>
      </c>
      <c r="X113" s="22">
        <f t="shared" si="169"/>
        <v>0</v>
      </c>
      <c r="Y113" s="22">
        <f t="shared" si="170"/>
        <v>0</v>
      </c>
      <c r="Z113" s="22">
        <f t="shared" si="171"/>
        <v>0</v>
      </c>
      <c r="AA113" s="22">
        <f t="shared" si="172"/>
        <v>0</v>
      </c>
      <c r="AB113" s="22">
        <f t="shared" si="173"/>
        <v>0</v>
      </c>
      <c r="AC113" s="22">
        <f t="shared" si="155"/>
        <v>0</v>
      </c>
      <c r="AD113" s="22">
        <f t="shared" si="174"/>
        <v>0</v>
      </c>
      <c r="AE113" s="22">
        <f t="shared" si="175"/>
        <v>0</v>
      </c>
      <c r="AF113" s="1">
        <f t="shared" si="178"/>
        <v>0</v>
      </c>
    </row>
    <row r="114" spans="1:32" x14ac:dyDescent="0.3">
      <c r="A114" s="18"/>
      <c r="B114" s="16"/>
      <c r="C114" s="15"/>
      <c r="D114" s="16"/>
      <c r="E114" s="15"/>
      <c r="F114" s="15"/>
      <c r="G114" s="15"/>
      <c r="H114" s="17"/>
      <c r="I114" s="17"/>
      <c r="J114" s="17">
        <f t="shared" si="176"/>
        <v>0</v>
      </c>
      <c r="K114" s="17"/>
      <c r="L114" s="17"/>
      <c r="M114" s="22">
        <f t="shared" si="182"/>
        <v>0</v>
      </c>
      <c r="N114" s="22">
        <f t="shared" si="161"/>
        <v>0</v>
      </c>
      <c r="O114" s="27">
        <f t="shared" si="183"/>
        <v>0</v>
      </c>
      <c r="P114" s="22">
        <f t="shared" si="162"/>
        <v>0</v>
      </c>
      <c r="Q114" s="22">
        <f t="shared" si="129"/>
        <v>0</v>
      </c>
      <c r="R114" s="22">
        <f t="shared" si="163"/>
        <v>0</v>
      </c>
      <c r="S114" s="22">
        <f t="shared" si="164"/>
        <v>0</v>
      </c>
      <c r="T114" s="22">
        <f t="shared" si="165"/>
        <v>0</v>
      </c>
      <c r="U114" s="22">
        <f t="shared" si="166"/>
        <v>0</v>
      </c>
      <c r="V114" s="22">
        <f t="shared" si="167"/>
        <v>0</v>
      </c>
      <c r="W114" s="22">
        <f t="shared" si="168"/>
        <v>0</v>
      </c>
      <c r="X114" s="22">
        <f t="shared" si="169"/>
        <v>0</v>
      </c>
      <c r="Y114" s="22">
        <f t="shared" si="170"/>
        <v>0</v>
      </c>
      <c r="Z114" s="22">
        <f t="shared" si="171"/>
        <v>0</v>
      </c>
      <c r="AA114" s="22">
        <f t="shared" si="172"/>
        <v>0</v>
      </c>
      <c r="AB114" s="22">
        <f t="shared" si="173"/>
        <v>0</v>
      </c>
      <c r="AC114" s="22">
        <f t="shared" si="155"/>
        <v>0</v>
      </c>
      <c r="AD114" s="22">
        <f t="shared" si="174"/>
        <v>0</v>
      </c>
      <c r="AE114" s="22">
        <f t="shared" si="175"/>
        <v>0</v>
      </c>
      <c r="AF114" s="1">
        <f t="shared" si="178"/>
        <v>0</v>
      </c>
    </row>
    <row r="115" spans="1:32" x14ac:dyDescent="0.3">
      <c r="A115" s="18"/>
      <c r="B115" s="16"/>
      <c r="C115" s="15"/>
      <c r="D115" s="16"/>
      <c r="E115" s="15"/>
      <c r="F115" s="15"/>
      <c r="G115" s="15"/>
      <c r="H115" s="17"/>
      <c r="I115" s="17"/>
      <c r="J115" s="17">
        <f t="shared" si="176"/>
        <v>0</v>
      </c>
      <c r="K115" s="17"/>
      <c r="L115" s="17"/>
      <c r="M115" s="22">
        <f t="shared" si="160"/>
        <v>0</v>
      </c>
      <c r="N115" s="22">
        <f t="shared" si="161"/>
        <v>0</v>
      </c>
      <c r="O115" s="27">
        <f t="shared" si="177"/>
        <v>0</v>
      </c>
      <c r="P115" s="22">
        <f t="shared" si="162"/>
        <v>0</v>
      </c>
      <c r="Q115" s="22">
        <f t="shared" si="129"/>
        <v>0</v>
      </c>
      <c r="R115" s="22">
        <f t="shared" si="163"/>
        <v>0</v>
      </c>
      <c r="S115" s="22">
        <f t="shared" si="164"/>
        <v>0</v>
      </c>
      <c r="T115" s="22">
        <f t="shared" si="165"/>
        <v>0</v>
      </c>
      <c r="U115" s="22">
        <f t="shared" si="166"/>
        <v>0</v>
      </c>
      <c r="V115" s="22">
        <f t="shared" si="167"/>
        <v>0</v>
      </c>
      <c r="W115" s="22">
        <f t="shared" si="168"/>
        <v>0</v>
      </c>
      <c r="X115" s="22">
        <f t="shared" si="169"/>
        <v>0</v>
      </c>
      <c r="Y115" s="22">
        <f t="shared" si="170"/>
        <v>0</v>
      </c>
      <c r="Z115" s="22">
        <f t="shared" si="171"/>
        <v>0</v>
      </c>
      <c r="AA115" s="22">
        <f t="shared" si="172"/>
        <v>0</v>
      </c>
      <c r="AB115" s="22">
        <f t="shared" si="173"/>
        <v>0</v>
      </c>
      <c r="AC115" s="22">
        <f t="shared" si="155"/>
        <v>0</v>
      </c>
      <c r="AD115" s="22">
        <f t="shared" si="174"/>
        <v>0</v>
      </c>
      <c r="AE115" s="22">
        <f t="shared" si="175"/>
        <v>0</v>
      </c>
      <c r="AF115" s="1">
        <f t="shared" si="178"/>
        <v>0</v>
      </c>
    </row>
    <row r="116" spans="1:32" x14ac:dyDescent="0.3">
      <c r="A116" s="18"/>
      <c r="B116" s="16"/>
      <c r="C116" s="15"/>
      <c r="D116" s="16"/>
      <c r="E116" s="15"/>
      <c r="F116" s="15"/>
      <c r="G116" s="15"/>
      <c r="H116" s="17"/>
      <c r="I116" s="17"/>
      <c r="J116" s="17">
        <f t="shared" si="176"/>
        <v>0</v>
      </c>
      <c r="K116" s="17"/>
      <c r="L116" s="17"/>
      <c r="M116" s="22">
        <f t="shared" si="160"/>
        <v>0</v>
      </c>
      <c r="N116" s="22">
        <f t="shared" si="161"/>
        <v>0</v>
      </c>
      <c r="O116" s="27">
        <f t="shared" si="177"/>
        <v>0</v>
      </c>
      <c r="P116" s="22">
        <f t="shared" si="162"/>
        <v>0</v>
      </c>
      <c r="Q116" s="22">
        <f t="shared" si="129"/>
        <v>0</v>
      </c>
      <c r="R116" s="22">
        <f t="shared" si="163"/>
        <v>0</v>
      </c>
      <c r="S116" s="22">
        <f t="shared" si="164"/>
        <v>0</v>
      </c>
      <c r="T116" s="22">
        <f t="shared" si="165"/>
        <v>0</v>
      </c>
      <c r="U116" s="22">
        <f t="shared" si="166"/>
        <v>0</v>
      </c>
      <c r="V116" s="22">
        <f t="shared" si="167"/>
        <v>0</v>
      </c>
      <c r="W116" s="22">
        <f t="shared" si="168"/>
        <v>0</v>
      </c>
      <c r="X116" s="22">
        <f t="shared" si="169"/>
        <v>0</v>
      </c>
      <c r="Y116" s="22">
        <f t="shared" si="170"/>
        <v>0</v>
      </c>
      <c r="Z116" s="22">
        <f t="shared" si="171"/>
        <v>0</v>
      </c>
      <c r="AA116" s="22">
        <f t="shared" si="172"/>
        <v>0</v>
      </c>
      <c r="AB116" s="22">
        <f t="shared" si="173"/>
        <v>0</v>
      </c>
      <c r="AC116" s="22">
        <f t="shared" si="155"/>
        <v>0</v>
      </c>
      <c r="AD116" s="22">
        <f t="shared" si="174"/>
        <v>0</v>
      </c>
      <c r="AE116" s="22">
        <f t="shared" si="175"/>
        <v>0</v>
      </c>
      <c r="AF116" s="1">
        <f t="shared" si="178"/>
        <v>0</v>
      </c>
    </row>
    <row r="117" spans="1:32" x14ac:dyDescent="0.3">
      <c r="A117" s="18"/>
      <c r="B117" s="16"/>
      <c r="C117" s="15"/>
      <c r="D117" s="16"/>
      <c r="E117" s="15"/>
      <c r="F117" s="15"/>
      <c r="G117" s="15"/>
      <c r="H117" s="17"/>
      <c r="I117" s="17"/>
      <c r="J117" s="17">
        <f t="shared" si="176"/>
        <v>0</v>
      </c>
      <c r="K117" s="17"/>
      <c r="L117" s="17"/>
      <c r="M117" s="22">
        <f t="shared" si="160"/>
        <v>0</v>
      </c>
      <c r="N117" s="22">
        <f t="shared" si="161"/>
        <v>0</v>
      </c>
      <c r="O117" s="27">
        <f t="shared" si="177"/>
        <v>0</v>
      </c>
      <c r="P117" s="22">
        <f t="shared" si="162"/>
        <v>0</v>
      </c>
      <c r="Q117" s="22">
        <f t="shared" si="129"/>
        <v>0</v>
      </c>
      <c r="R117" s="22">
        <f t="shared" si="163"/>
        <v>0</v>
      </c>
      <c r="S117" s="22">
        <f t="shared" si="164"/>
        <v>0</v>
      </c>
      <c r="T117" s="22">
        <f t="shared" si="165"/>
        <v>0</v>
      </c>
      <c r="U117" s="22">
        <f t="shared" si="166"/>
        <v>0</v>
      </c>
      <c r="V117" s="22">
        <f t="shared" si="167"/>
        <v>0</v>
      </c>
      <c r="W117" s="22">
        <f t="shared" si="168"/>
        <v>0</v>
      </c>
      <c r="X117" s="22">
        <f t="shared" si="169"/>
        <v>0</v>
      </c>
      <c r="Y117" s="22">
        <f t="shared" si="170"/>
        <v>0</v>
      </c>
      <c r="Z117" s="22">
        <f t="shared" si="171"/>
        <v>0</v>
      </c>
      <c r="AA117" s="22">
        <f t="shared" si="172"/>
        <v>0</v>
      </c>
      <c r="AB117" s="22">
        <f t="shared" si="173"/>
        <v>0</v>
      </c>
      <c r="AC117" s="22">
        <f t="shared" si="155"/>
        <v>0</v>
      </c>
      <c r="AD117" s="22">
        <f t="shared" si="174"/>
        <v>0</v>
      </c>
      <c r="AE117" s="22">
        <f t="shared" si="175"/>
        <v>0</v>
      </c>
      <c r="AF117" s="1">
        <f t="shared" si="178"/>
        <v>0</v>
      </c>
    </row>
    <row r="118" spans="1:32" x14ac:dyDescent="0.3">
      <c r="A118" s="18"/>
      <c r="B118" s="16"/>
      <c r="C118" s="15"/>
      <c r="D118" s="16"/>
      <c r="E118" s="15"/>
      <c r="F118" s="15"/>
      <c r="G118" s="15"/>
      <c r="H118" s="17"/>
      <c r="I118" s="17"/>
      <c r="J118" s="17">
        <f t="shared" si="176"/>
        <v>0</v>
      </c>
      <c r="K118" s="17"/>
      <c r="L118" s="17"/>
      <c r="M118" s="22">
        <f t="shared" si="160"/>
        <v>0</v>
      </c>
      <c r="N118" s="22">
        <f t="shared" si="161"/>
        <v>0</v>
      </c>
      <c r="O118" s="27">
        <f t="shared" si="177"/>
        <v>0</v>
      </c>
      <c r="P118" s="22">
        <f t="shared" si="162"/>
        <v>0</v>
      </c>
      <c r="Q118" s="22">
        <f t="shared" si="129"/>
        <v>0</v>
      </c>
      <c r="R118" s="22">
        <f t="shared" si="163"/>
        <v>0</v>
      </c>
      <c r="S118" s="22">
        <f t="shared" si="164"/>
        <v>0</v>
      </c>
      <c r="T118" s="22">
        <f t="shared" si="165"/>
        <v>0</v>
      </c>
      <c r="U118" s="22">
        <f t="shared" si="166"/>
        <v>0</v>
      </c>
      <c r="V118" s="22">
        <f t="shared" si="167"/>
        <v>0</v>
      </c>
      <c r="W118" s="22">
        <f t="shared" si="168"/>
        <v>0</v>
      </c>
      <c r="X118" s="22">
        <f t="shared" si="169"/>
        <v>0</v>
      </c>
      <c r="Y118" s="22">
        <f t="shared" si="170"/>
        <v>0</v>
      </c>
      <c r="Z118" s="22">
        <f t="shared" si="171"/>
        <v>0</v>
      </c>
      <c r="AA118" s="22">
        <f t="shared" si="172"/>
        <v>0</v>
      </c>
      <c r="AB118" s="22">
        <f t="shared" si="173"/>
        <v>0</v>
      </c>
      <c r="AC118" s="22">
        <f t="shared" si="155"/>
        <v>0</v>
      </c>
      <c r="AD118" s="22">
        <f t="shared" si="174"/>
        <v>0</v>
      </c>
      <c r="AE118" s="22">
        <f t="shared" si="175"/>
        <v>0</v>
      </c>
      <c r="AF118" s="1">
        <f t="shared" si="178"/>
        <v>0</v>
      </c>
    </row>
    <row r="119" spans="1:32" x14ac:dyDescent="0.3">
      <c r="A119" s="18"/>
      <c r="B119" s="16"/>
      <c r="C119" s="15"/>
      <c r="D119" s="16"/>
      <c r="E119" s="15"/>
      <c r="F119" s="15"/>
      <c r="G119" s="15"/>
      <c r="H119" s="17"/>
      <c r="I119" s="17"/>
      <c r="J119" s="17">
        <f>H119+I119</f>
        <v>0</v>
      </c>
      <c r="K119" s="17"/>
      <c r="L119" s="17"/>
      <c r="M119" s="22">
        <f t="shared" si="160"/>
        <v>0</v>
      </c>
      <c r="N119" s="22">
        <f t="shared" si="161"/>
        <v>0</v>
      </c>
      <c r="O119" s="27">
        <f>I119</f>
        <v>0</v>
      </c>
      <c r="P119" s="22">
        <f t="shared" si="162"/>
        <v>0</v>
      </c>
      <c r="Q119" s="22">
        <f t="shared" si="129"/>
        <v>0</v>
      </c>
      <c r="R119" s="22">
        <f t="shared" si="163"/>
        <v>0</v>
      </c>
      <c r="S119" s="22">
        <f t="shared" si="164"/>
        <v>0</v>
      </c>
      <c r="T119" s="22">
        <f t="shared" si="165"/>
        <v>0</v>
      </c>
      <c r="U119" s="22">
        <f t="shared" si="166"/>
        <v>0</v>
      </c>
      <c r="V119" s="22">
        <f t="shared" si="167"/>
        <v>0</v>
      </c>
      <c r="W119" s="22">
        <f t="shared" si="168"/>
        <v>0</v>
      </c>
      <c r="X119" s="22">
        <f t="shared" si="169"/>
        <v>0</v>
      </c>
      <c r="Y119" s="22">
        <f t="shared" si="170"/>
        <v>0</v>
      </c>
      <c r="Z119" s="22">
        <f t="shared" si="171"/>
        <v>0</v>
      </c>
      <c r="AA119" s="22">
        <f t="shared" si="172"/>
        <v>0</v>
      </c>
      <c r="AB119" s="22">
        <f t="shared" si="173"/>
        <v>0</v>
      </c>
      <c r="AC119" s="22">
        <f t="shared" si="155"/>
        <v>0</v>
      </c>
      <c r="AD119" s="22">
        <f t="shared" si="174"/>
        <v>0</v>
      </c>
      <c r="AE119" s="22">
        <f t="shared" si="175"/>
        <v>0</v>
      </c>
      <c r="AF119" s="1">
        <f t="shared" si="178"/>
        <v>0</v>
      </c>
    </row>
    <row r="120" spans="1:32" ht="14.25" customHeight="1" x14ac:dyDescent="0.3">
      <c r="A120" s="18"/>
      <c r="B120" s="16"/>
      <c r="C120" s="15"/>
      <c r="D120" s="16"/>
      <c r="E120" s="15"/>
      <c r="F120" s="15"/>
      <c r="G120" s="15"/>
      <c r="H120" s="17"/>
      <c r="I120" s="17"/>
      <c r="J120" s="17">
        <f>H120+I120</f>
        <v>0</v>
      </c>
      <c r="K120" s="17"/>
      <c r="L120" s="17"/>
      <c r="M120" s="22">
        <f t="shared" si="160"/>
        <v>0</v>
      </c>
      <c r="N120" s="22">
        <f t="shared" si="161"/>
        <v>0</v>
      </c>
      <c r="O120" s="27">
        <f t="shared" ref="O120:O129" si="184">I120</f>
        <v>0</v>
      </c>
      <c r="P120" s="22">
        <f t="shared" si="162"/>
        <v>0</v>
      </c>
      <c r="Q120" s="22">
        <f t="shared" si="129"/>
        <v>0</v>
      </c>
      <c r="R120" s="22">
        <f t="shared" si="163"/>
        <v>0</v>
      </c>
      <c r="S120" s="22">
        <f t="shared" si="164"/>
        <v>0</v>
      </c>
      <c r="T120" s="22">
        <f t="shared" si="165"/>
        <v>0</v>
      </c>
      <c r="U120" s="22">
        <f t="shared" si="166"/>
        <v>0</v>
      </c>
      <c r="V120" s="22">
        <f t="shared" si="167"/>
        <v>0</v>
      </c>
      <c r="W120" s="22">
        <f t="shared" si="168"/>
        <v>0</v>
      </c>
      <c r="X120" s="22">
        <f t="shared" si="169"/>
        <v>0</v>
      </c>
      <c r="Y120" s="22">
        <f t="shared" si="170"/>
        <v>0</v>
      </c>
      <c r="Z120" s="22">
        <f t="shared" si="171"/>
        <v>0</v>
      </c>
      <c r="AA120" s="22">
        <f t="shared" si="172"/>
        <v>0</v>
      </c>
      <c r="AB120" s="22">
        <f t="shared" si="173"/>
        <v>0</v>
      </c>
      <c r="AC120" s="22">
        <f t="shared" si="155"/>
        <v>0</v>
      </c>
      <c r="AD120" s="22">
        <f t="shared" si="174"/>
        <v>0</v>
      </c>
      <c r="AE120" s="22">
        <f t="shared" si="175"/>
        <v>0</v>
      </c>
      <c r="AF120" s="1">
        <f t="shared" si="178"/>
        <v>0</v>
      </c>
    </row>
    <row r="121" spans="1:32" x14ac:dyDescent="0.3">
      <c r="A121" s="18"/>
      <c r="B121" s="16"/>
      <c r="C121" s="15"/>
      <c r="D121" s="16"/>
      <c r="E121" s="15"/>
      <c r="F121" s="15"/>
      <c r="G121" s="15"/>
      <c r="H121" s="17"/>
      <c r="I121" s="17"/>
      <c r="J121" s="17">
        <f t="shared" ref="J121:J128" si="185">H121+I121</f>
        <v>0</v>
      </c>
      <c r="K121" s="17"/>
      <c r="L121" s="17"/>
      <c r="M121" s="22">
        <f t="shared" ref="M121:M129" si="186">IF(G121="WAGES, TAX AND NI",H121,0)</f>
        <v>0</v>
      </c>
      <c r="N121" s="22">
        <f t="shared" si="161"/>
        <v>0</v>
      </c>
      <c r="O121" s="27">
        <f t="shared" si="184"/>
        <v>0</v>
      </c>
      <c r="P121" s="22">
        <f t="shared" si="162"/>
        <v>0</v>
      </c>
      <c r="Q121" s="22">
        <f t="shared" si="129"/>
        <v>0</v>
      </c>
      <c r="R121" s="22">
        <f t="shared" si="163"/>
        <v>0</v>
      </c>
      <c r="S121" s="22">
        <f t="shared" si="164"/>
        <v>0</v>
      </c>
      <c r="T121" s="22">
        <f t="shared" si="165"/>
        <v>0</v>
      </c>
      <c r="U121" s="22">
        <f t="shared" si="166"/>
        <v>0</v>
      </c>
      <c r="V121" s="22">
        <f t="shared" si="167"/>
        <v>0</v>
      </c>
      <c r="W121" s="22">
        <f t="shared" si="168"/>
        <v>0</v>
      </c>
      <c r="X121" s="22">
        <f t="shared" si="169"/>
        <v>0</v>
      </c>
      <c r="Y121" s="22">
        <f t="shared" si="170"/>
        <v>0</v>
      </c>
      <c r="Z121" s="22">
        <f t="shared" si="171"/>
        <v>0</v>
      </c>
      <c r="AA121" s="22">
        <f t="shared" si="172"/>
        <v>0</v>
      </c>
      <c r="AB121" s="22">
        <f t="shared" si="173"/>
        <v>0</v>
      </c>
      <c r="AC121" s="22">
        <f t="shared" si="155"/>
        <v>0</v>
      </c>
      <c r="AD121" s="22">
        <f t="shared" si="174"/>
        <v>0</v>
      </c>
      <c r="AE121" s="22">
        <f t="shared" si="175"/>
        <v>0</v>
      </c>
      <c r="AF121" s="1">
        <f t="shared" si="178"/>
        <v>0</v>
      </c>
    </row>
    <row r="122" spans="1:32" x14ac:dyDescent="0.3">
      <c r="A122" s="18"/>
      <c r="B122" s="16"/>
      <c r="C122" s="15"/>
      <c r="D122" s="16"/>
      <c r="E122" s="15"/>
      <c r="F122" s="15"/>
      <c r="G122" s="15"/>
      <c r="H122" s="17"/>
      <c r="I122" s="17"/>
      <c r="J122" s="17">
        <f t="shared" si="185"/>
        <v>0</v>
      </c>
      <c r="K122" s="17"/>
      <c r="L122" s="17"/>
      <c r="M122" s="22">
        <f t="shared" si="186"/>
        <v>0</v>
      </c>
      <c r="N122" s="22">
        <f t="shared" si="161"/>
        <v>0</v>
      </c>
      <c r="O122" s="27">
        <f t="shared" si="184"/>
        <v>0</v>
      </c>
      <c r="P122" s="22">
        <f t="shared" si="162"/>
        <v>0</v>
      </c>
      <c r="Q122" s="22">
        <f t="shared" si="129"/>
        <v>0</v>
      </c>
      <c r="R122" s="22">
        <f t="shared" si="163"/>
        <v>0</v>
      </c>
      <c r="S122" s="22">
        <f t="shared" si="164"/>
        <v>0</v>
      </c>
      <c r="T122" s="22">
        <f t="shared" si="165"/>
        <v>0</v>
      </c>
      <c r="U122" s="22">
        <f t="shared" si="166"/>
        <v>0</v>
      </c>
      <c r="V122" s="22">
        <f t="shared" si="167"/>
        <v>0</v>
      </c>
      <c r="W122" s="22">
        <f t="shared" si="168"/>
        <v>0</v>
      </c>
      <c r="X122" s="22">
        <f t="shared" si="169"/>
        <v>0</v>
      </c>
      <c r="Y122" s="22">
        <f t="shared" si="170"/>
        <v>0</v>
      </c>
      <c r="Z122" s="22">
        <f t="shared" si="171"/>
        <v>0</v>
      </c>
      <c r="AA122" s="22">
        <f t="shared" si="172"/>
        <v>0</v>
      </c>
      <c r="AB122" s="22">
        <f t="shared" si="173"/>
        <v>0</v>
      </c>
      <c r="AC122" s="22">
        <f t="shared" si="155"/>
        <v>0</v>
      </c>
      <c r="AD122" s="22">
        <f t="shared" si="174"/>
        <v>0</v>
      </c>
      <c r="AE122" s="22">
        <f t="shared" si="175"/>
        <v>0</v>
      </c>
      <c r="AF122" s="1">
        <f t="shared" si="178"/>
        <v>0</v>
      </c>
    </row>
    <row r="123" spans="1:32" x14ac:dyDescent="0.3">
      <c r="A123" s="18"/>
      <c r="B123" s="16"/>
      <c r="C123" s="15"/>
      <c r="D123" s="16"/>
      <c r="E123" s="15"/>
      <c r="F123" s="15"/>
      <c r="G123" s="15"/>
      <c r="H123" s="17"/>
      <c r="I123" s="17"/>
      <c r="J123" s="17">
        <f t="shared" si="185"/>
        <v>0</v>
      </c>
      <c r="K123" s="17"/>
      <c r="L123" s="17"/>
      <c r="M123" s="22">
        <f t="shared" si="186"/>
        <v>0</v>
      </c>
      <c r="N123" s="22">
        <f t="shared" si="161"/>
        <v>0</v>
      </c>
      <c r="O123" s="27">
        <f t="shared" si="184"/>
        <v>0</v>
      </c>
      <c r="P123" s="22">
        <f t="shared" si="162"/>
        <v>0</v>
      </c>
      <c r="Q123" s="22">
        <f t="shared" si="129"/>
        <v>0</v>
      </c>
      <c r="R123" s="22">
        <f t="shared" si="163"/>
        <v>0</v>
      </c>
      <c r="S123" s="22">
        <f t="shared" si="164"/>
        <v>0</v>
      </c>
      <c r="T123" s="22">
        <f t="shared" si="165"/>
        <v>0</v>
      </c>
      <c r="U123" s="22">
        <f t="shared" si="166"/>
        <v>0</v>
      </c>
      <c r="V123" s="22">
        <f t="shared" si="167"/>
        <v>0</v>
      </c>
      <c r="W123" s="22">
        <f t="shared" si="168"/>
        <v>0</v>
      </c>
      <c r="X123" s="22">
        <f t="shared" si="169"/>
        <v>0</v>
      </c>
      <c r="Y123" s="22">
        <f t="shared" si="170"/>
        <v>0</v>
      </c>
      <c r="Z123" s="22">
        <f t="shared" si="171"/>
        <v>0</v>
      </c>
      <c r="AA123" s="22">
        <f t="shared" si="172"/>
        <v>0</v>
      </c>
      <c r="AB123" s="22">
        <f t="shared" si="173"/>
        <v>0</v>
      </c>
      <c r="AC123" s="22">
        <f t="shared" si="155"/>
        <v>0</v>
      </c>
      <c r="AD123" s="22">
        <f t="shared" si="174"/>
        <v>0</v>
      </c>
      <c r="AE123" s="22">
        <f t="shared" si="175"/>
        <v>0</v>
      </c>
      <c r="AF123" s="1">
        <f t="shared" si="178"/>
        <v>0</v>
      </c>
    </row>
    <row r="124" spans="1:32" x14ac:dyDescent="0.3">
      <c r="A124" s="18"/>
      <c r="B124" s="16"/>
      <c r="C124" s="15"/>
      <c r="D124" s="16"/>
      <c r="E124" s="15"/>
      <c r="F124" s="15"/>
      <c r="G124" s="15"/>
      <c r="H124" s="17"/>
      <c r="I124" s="17"/>
      <c r="J124" s="17">
        <f t="shared" si="185"/>
        <v>0</v>
      </c>
      <c r="K124" s="17"/>
      <c r="L124" s="17"/>
      <c r="M124" s="22">
        <f t="shared" si="186"/>
        <v>0</v>
      </c>
      <c r="N124" s="22">
        <f t="shared" si="161"/>
        <v>0</v>
      </c>
      <c r="O124" s="27">
        <f t="shared" si="184"/>
        <v>0</v>
      </c>
      <c r="P124" s="22">
        <f t="shared" si="162"/>
        <v>0</v>
      </c>
      <c r="Q124" s="22">
        <f t="shared" si="129"/>
        <v>0</v>
      </c>
      <c r="R124" s="22">
        <f t="shared" si="163"/>
        <v>0</v>
      </c>
      <c r="S124" s="22">
        <f t="shared" si="164"/>
        <v>0</v>
      </c>
      <c r="T124" s="22">
        <f t="shared" si="165"/>
        <v>0</v>
      </c>
      <c r="U124" s="22">
        <f t="shared" si="166"/>
        <v>0</v>
      </c>
      <c r="V124" s="22">
        <f t="shared" si="167"/>
        <v>0</v>
      </c>
      <c r="W124" s="22">
        <f t="shared" si="168"/>
        <v>0</v>
      </c>
      <c r="X124" s="22">
        <f t="shared" si="169"/>
        <v>0</v>
      </c>
      <c r="Y124" s="22">
        <f t="shared" si="170"/>
        <v>0</v>
      </c>
      <c r="Z124" s="22">
        <f t="shared" si="171"/>
        <v>0</v>
      </c>
      <c r="AA124" s="22">
        <f t="shared" si="172"/>
        <v>0</v>
      </c>
      <c r="AB124" s="22">
        <f t="shared" si="173"/>
        <v>0</v>
      </c>
      <c r="AC124" s="22">
        <f t="shared" si="155"/>
        <v>0</v>
      </c>
      <c r="AD124" s="22">
        <f t="shared" si="174"/>
        <v>0</v>
      </c>
      <c r="AE124" s="22">
        <f t="shared" si="175"/>
        <v>0</v>
      </c>
      <c r="AF124" s="1">
        <f t="shared" si="178"/>
        <v>0</v>
      </c>
    </row>
    <row r="125" spans="1:32" x14ac:dyDescent="0.3">
      <c r="A125" s="18"/>
      <c r="B125" s="16"/>
      <c r="C125" s="15"/>
      <c r="D125" s="16"/>
      <c r="E125" s="15"/>
      <c r="F125" s="15"/>
      <c r="G125" s="15"/>
      <c r="H125" s="17"/>
      <c r="I125" s="17"/>
      <c r="J125" s="17">
        <f t="shared" si="185"/>
        <v>0</v>
      </c>
      <c r="K125" s="17"/>
      <c r="L125" s="17"/>
      <c r="M125" s="22">
        <f t="shared" si="186"/>
        <v>0</v>
      </c>
      <c r="N125" s="22">
        <f t="shared" si="161"/>
        <v>0</v>
      </c>
      <c r="O125" s="27">
        <f t="shared" si="184"/>
        <v>0</v>
      </c>
      <c r="P125" s="22">
        <f t="shared" si="162"/>
        <v>0</v>
      </c>
      <c r="Q125" s="22">
        <f t="shared" si="129"/>
        <v>0</v>
      </c>
      <c r="R125" s="22">
        <f t="shared" si="163"/>
        <v>0</v>
      </c>
      <c r="S125" s="22">
        <f t="shared" si="164"/>
        <v>0</v>
      </c>
      <c r="T125" s="22">
        <f t="shared" si="165"/>
        <v>0</v>
      </c>
      <c r="U125" s="22">
        <f t="shared" si="166"/>
        <v>0</v>
      </c>
      <c r="V125" s="22">
        <f t="shared" si="167"/>
        <v>0</v>
      </c>
      <c r="W125" s="22">
        <f t="shared" si="168"/>
        <v>0</v>
      </c>
      <c r="X125" s="22">
        <f t="shared" si="169"/>
        <v>0</v>
      </c>
      <c r="Y125" s="22">
        <f t="shared" si="170"/>
        <v>0</v>
      </c>
      <c r="Z125" s="22">
        <f t="shared" si="171"/>
        <v>0</v>
      </c>
      <c r="AA125" s="22">
        <f t="shared" si="172"/>
        <v>0</v>
      </c>
      <c r="AB125" s="22">
        <f t="shared" si="173"/>
        <v>0</v>
      </c>
      <c r="AC125" s="22">
        <f t="shared" si="155"/>
        <v>0</v>
      </c>
      <c r="AD125" s="22">
        <f t="shared" si="174"/>
        <v>0</v>
      </c>
      <c r="AE125" s="22">
        <f t="shared" si="175"/>
        <v>0</v>
      </c>
      <c r="AF125" s="1">
        <f t="shared" si="178"/>
        <v>0</v>
      </c>
    </row>
    <row r="126" spans="1:32" x14ac:dyDescent="0.3">
      <c r="A126" s="18"/>
      <c r="B126" s="16"/>
      <c r="C126" s="15"/>
      <c r="D126" s="16"/>
      <c r="E126" s="15"/>
      <c r="F126" s="15"/>
      <c r="G126" s="15"/>
      <c r="H126" s="17"/>
      <c r="I126" s="17"/>
      <c r="J126" s="17">
        <f t="shared" si="185"/>
        <v>0</v>
      </c>
      <c r="K126" s="17"/>
      <c r="L126" s="17"/>
      <c r="M126" s="22">
        <f t="shared" si="186"/>
        <v>0</v>
      </c>
      <c r="N126" s="22">
        <f t="shared" si="161"/>
        <v>0</v>
      </c>
      <c r="O126" s="27">
        <f t="shared" si="184"/>
        <v>0</v>
      </c>
      <c r="P126" s="22">
        <f t="shared" si="162"/>
        <v>0</v>
      </c>
      <c r="Q126" s="22">
        <f t="shared" si="129"/>
        <v>0</v>
      </c>
      <c r="R126" s="22">
        <f t="shared" si="163"/>
        <v>0</v>
      </c>
      <c r="S126" s="22">
        <f t="shared" si="164"/>
        <v>0</v>
      </c>
      <c r="T126" s="22">
        <f t="shared" si="165"/>
        <v>0</v>
      </c>
      <c r="U126" s="22">
        <f t="shared" si="166"/>
        <v>0</v>
      </c>
      <c r="V126" s="22">
        <f t="shared" si="167"/>
        <v>0</v>
      </c>
      <c r="W126" s="22">
        <f t="shared" si="168"/>
        <v>0</v>
      </c>
      <c r="X126" s="22">
        <f t="shared" si="169"/>
        <v>0</v>
      </c>
      <c r="Y126" s="22">
        <f t="shared" si="170"/>
        <v>0</v>
      </c>
      <c r="Z126" s="22">
        <f t="shared" si="171"/>
        <v>0</v>
      </c>
      <c r="AA126" s="22">
        <f t="shared" si="172"/>
        <v>0</v>
      </c>
      <c r="AB126" s="22">
        <f t="shared" si="173"/>
        <v>0</v>
      </c>
      <c r="AC126" s="22">
        <f t="shared" si="155"/>
        <v>0</v>
      </c>
      <c r="AD126" s="22">
        <f t="shared" si="174"/>
        <v>0</v>
      </c>
      <c r="AE126" s="22">
        <f t="shared" si="175"/>
        <v>0</v>
      </c>
      <c r="AF126" s="1">
        <f t="shared" si="178"/>
        <v>0</v>
      </c>
    </row>
    <row r="127" spans="1:32" x14ac:dyDescent="0.3">
      <c r="A127" s="18"/>
      <c r="B127" s="16"/>
      <c r="C127" s="15"/>
      <c r="D127" s="16"/>
      <c r="E127" s="15"/>
      <c r="F127" s="15"/>
      <c r="G127" s="15"/>
      <c r="H127" s="17"/>
      <c r="I127" s="17"/>
      <c r="J127" s="17">
        <f t="shared" si="185"/>
        <v>0</v>
      </c>
      <c r="K127" s="17"/>
      <c r="L127" s="17"/>
      <c r="M127" s="22">
        <f t="shared" si="186"/>
        <v>0</v>
      </c>
      <c r="N127" s="22">
        <f t="shared" si="161"/>
        <v>0</v>
      </c>
      <c r="O127" s="27">
        <f t="shared" si="184"/>
        <v>0</v>
      </c>
      <c r="P127" s="22">
        <f t="shared" si="162"/>
        <v>0</v>
      </c>
      <c r="Q127" s="22">
        <f t="shared" si="129"/>
        <v>0</v>
      </c>
      <c r="R127" s="22">
        <f t="shared" si="163"/>
        <v>0</v>
      </c>
      <c r="S127" s="22">
        <f t="shared" si="164"/>
        <v>0</v>
      </c>
      <c r="T127" s="22">
        <f t="shared" si="165"/>
        <v>0</v>
      </c>
      <c r="U127" s="22">
        <f t="shared" si="166"/>
        <v>0</v>
      </c>
      <c r="V127" s="22">
        <f t="shared" si="167"/>
        <v>0</v>
      </c>
      <c r="W127" s="22">
        <f t="shared" si="168"/>
        <v>0</v>
      </c>
      <c r="X127" s="22">
        <f t="shared" si="169"/>
        <v>0</v>
      </c>
      <c r="Y127" s="22">
        <f t="shared" si="170"/>
        <v>0</v>
      </c>
      <c r="Z127" s="22">
        <f t="shared" si="171"/>
        <v>0</v>
      </c>
      <c r="AA127" s="22">
        <f t="shared" si="172"/>
        <v>0</v>
      </c>
      <c r="AB127" s="22">
        <f t="shared" si="173"/>
        <v>0</v>
      </c>
      <c r="AC127" s="22">
        <f t="shared" si="155"/>
        <v>0</v>
      </c>
      <c r="AD127" s="22">
        <f t="shared" si="174"/>
        <v>0</v>
      </c>
      <c r="AE127" s="22">
        <f t="shared" si="175"/>
        <v>0</v>
      </c>
      <c r="AF127" s="1">
        <f t="shared" si="178"/>
        <v>0</v>
      </c>
    </row>
    <row r="128" spans="1:32" x14ac:dyDescent="0.3">
      <c r="A128" s="18"/>
      <c r="B128" s="16"/>
      <c r="C128" s="15"/>
      <c r="D128" s="16"/>
      <c r="E128" s="15"/>
      <c r="F128" s="15"/>
      <c r="G128" s="15"/>
      <c r="H128" s="17"/>
      <c r="I128" s="17"/>
      <c r="J128" s="17">
        <f t="shared" si="185"/>
        <v>0</v>
      </c>
      <c r="K128" s="17"/>
      <c r="L128" s="17"/>
      <c r="M128" s="22">
        <f t="shared" si="186"/>
        <v>0</v>
      </c>
      <c r="N128" s="22">
        <f t="shared" si="161"/>
        <v>0</v>
      </c>
      <c r="O128" s="27">
        <f t="shared" si="184"/>
        <v>0</v>
      </c>
      <c r="P128" s="22">
        <f t="shared" si="162"/>
        <v>0</v>
      </c>
      <c r="Q128" s="22">
        <f t="shared" si="129"/>
        <v>0</v>
      </c>
      <c r="R128" s="22">
        <f t="shared" si="163"/>
        <v>0</v>
      </c>
      <c r="S128" s="22">
        <f t="shared" si="164"/>
        <v>0</v>
      </c>
      <c r="T128" s="22">
        <f t="shared" si="165"/>
        <v>0</v>
      </c>
      <c r="U128" s="22">
        <f t="shared" si="166"/>
        <v>0</v>
      </c>
      <c r="V128" s="22">
        <f t="shared" si="167"/>
        <v>0</v>
      </c>
      <c r="W128" s="22">
        <f t="shared" si="168"/>
        <v>0</v>
      </c>
      <c r="X128" s="22">
        <f t="shared" si="169"/>
        <v>0</v>
      </c>
      <c r="Y128" s="22">
        <f t="shared" si="170"/>
        <v>0</v>
      </c>
      <c r="Z128" s="22">
        <f t="shared" si="171"/>
        <v>0</v>
      </c>
      <c r="AA128" s="22">
        <f t="shared" si="172"/>
        <v>0</v>
      </c>
      <c r="AB128" s="22">
        <f t="shared" si="173"/>
        <v>0</v>
      </c>
      <c r="AC128" s="22">
        <f t="shared" si="155"/>
        <v>0</v>
      </c>
      <c r="AD128" s="22">
        <f t="shared" si="174"/>
        <v>0</v>
      </c>
      <c r="AE128" s="22">
        <f t="shared" si="175"/>
        <v>0</v>
      </c>
      <c r="AF128" s="1">
        <f t="shared" si="178"/>
        <v>0</v>
      </c>
    </row>
    <row r="129" spans="1:32" x14ac:dyDescent="0.3">
      <c r="A129" s="18"/>
      <c r="B129" s="16"/>
      <c r="C129" s="15"/>
      <c r="D129" s="16"/>
      <c r="E129" s="15"/>
      <c r="F129" s="15"/>
      <c r="G129" s="15"/>
      <c r="H129" s="17"/>
      <c r="I129" s="17"/>
      <c r="J129" s="17"/>
      <c r="K129" s="17"/>
      <c r="L129" s="17"/>
      <c r="M129" s="22">
        <f t="shared" si="186"/>
        <v>0</v>
      </c>
      <c r="N129" s="22">
        <f t="shared" si="161"/>
        <v>0</v>
      </c>
      <c r="O129" s="27">
        <f t="shared" si="184"/>
        <v>0</v>
      </c>
      <c r="P129" s="22">
        <f t="shared" si="162"/>
        <v>0</v>
      </c>
      <c r="Q129" s="22">
        <f t="shared" si="129"/>
        <v>0</v>
      </c>
      <c r="R129" s="22">
        <f t="shared" si="163"/>
        <v>0</v>
      </c>
      <c r="S129" s="22">
        <f t="shared" si="164"/>
        <v>0</v>
      </c>
      <c r="T129" s="22">
        <f t="shared" si="165"/>
        <v>0</v>
      </c>
      <c r="U129" s="22">
        <f t="shared" si="166"/>
        <v>0</v>
      </c>
      <c r="V129" s="22">
        <f t="shared" si="167"/>
        <v>0</v>
      </c>
      <c r="W129" s="22">
        <f t="shared" si="168"/>
        <v>0</v>
      </c>
      <c r="X129" s="22">
        <f t="shared" si="169"/>
        <v>0</v>
      </c>
      <c r="Y129" s="22">
        <f t="shared" si="170"/>
        <v>0</v>
      </c>
      <c r="Z129" s="22">
        <f t="shared" si="171"/>
        <v>0</v>
      </c>
      <c r="AA129" s="22">
        <f t="shared" si="172"/>
        <v>0</v>
      </c>
      <c r="AB129" s="22">
        <f t="shared" si="173"/>
        <v>0</v>
      </c>
      <c r="AC129" s="22">
        <f t="shared" si="155"/>
        <v>0</v>
      </c>
      <c r="AD129" s="22">
        <f t="shared" si="174"/>
        <v>0</v>
      </c>
      <c r="AE129" s="22">
        <f t="shared" si="175"/>
        <v>0</v>
      </c>
      <c r="AF129" s="1">
        <f t="shared" si="178"/>
        <v>0</v>
      </c>
    </row>
    <row r="130" spans="1:32" x14ac:dyDescent="0.3">
      <c r="A130" s="18"/>
      <c r="B130" s="16"/>
      <c r="C130" s="15"/>
      <c r="D130" s="16"/>
      <c r="E130" s="15"/>
      <c r="F130" s="15"/>
      <c r="G130" s="15"/>
      <c r="H130" s="17"/>
      <c r="I130" s="17"/>
      <c r="J130" s="17"/>
      <c r="K130" s="17"/>
      <c r="L130" s="17"/>
      <c r="M130" s="22"/>
      <c r="N130" s="22"/>
      <c r="O130" s="27"/>
      <c r="P130" s="22"/>
      <c r="Q130" s="22">
        <f t="shared" ref="Q130:Q131" si="187">IF($G130="DEFIB",$H130,0)</f>
        <v>0</v>
      </c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1"/>
    </row>
    <row r="131" spans="1:32" x14ac:dyDescent="0.3">
      <c r="A131" s="18"/>
      <c r="B131" s="16"/>
      <c r="C131" s="15"/>
      <c r="D131" s="16"/>
      <c r="E131" s="15"/>
      <c r="F131" s="15"/>
      <c r="G131" s="15"/>
      <c r="H131" s="17"/>
      <c r="I131" s="17"/>
      <c r="J131" s="17"/>
      <c r="K131" s="17"/>
      <c r="L131" s="17"/>
      <c r="M131" s="22"/>
      <c r="N131" s="22"/>
      <c r="O131" s="27"/>
      <c r="P131" s="22"/>
      <c r="Q131" s="22">
        <f t="shared" si="187"/>
        <v>0</v>
      </c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1"/>
    </row>
    <row r="132" spans="1:32" ht="15" thickBot="1" x14ac:dyDescent="0.35">
      <c r="A132" s="15"/>
      <c r="B132" s="16"/>
      <c r="C132" s="15"/>
      <c r="D132" s="16"/>
      <c r="E132" s="15"/>
      <c r="F132" s="15"/>
      <c r="G132" s="15"/>
      <c r="H132" s="23">
        <f>SUM(H5:H131)</f>
        <v>11737.268999999993</v>
      </c>
      <c r="I132" s="23">
        <f>SUM(I5:I131)</f>
        <v>475.59000000000003</v>
      </c>
      <c r="J132" s="23">
        <f>SUM(J5:J131)</f>
        <v>12212.858999999997</v>
      </c>
      <c r="K132" s="23"/>
      <c r="L132" s="23">
        <f t="shared" ref="L132:AE132" si="188">SUM(L5:L131)</f>
        <v>0</v>
      </c>
      <c r="M132" s="23">
        <f t="shared" si="188"/>
        <v>7165.4790000000012</v>
      </c>
      <c r="N132" s="23">
        <f t="shared" si="188"/>
        <v>433.28999999999985</v>
      </c>
      <c r="O132" s="23">
        <f t="shared" si="188"/>
        <v>475.59000000000003</v>
      </c>
      <c r="P132" s="23">
        <f t="shared" si="188"/>
        <v>0</v>
      </c>
      <c r="Q132" s="23">
        <f t="shared" si="188"/>
        <v>0</v>
      </c>
      <c r="R132" s="23">
        <f t="shared" si="188"/>
        <v>418.09000000000003</v>
      </c>
      <c r="S132" s="23">
        <f t="shared" si="188"/>
        <v>90.63</v>
      </c>
      <c r="T132" s="23">
        <f t="shared" si="188"/>
        <v>166.38</v>
      </c>
      <c r="U132" s="23">
        <f t="shared" si="188"/>
        <v>300</v>
      </c>
      <c r="V132" s="23">
        <f t="shared" si="188"/>
        <v>76.650000000000006</v>
      </c>
      <c r="W132" s="23">
        <f t="shared" si="188"/>
        <v>0</v>
      </c>
      <c r="X132" s="23">
        <f t="shared" si="188"/>
        <v>1117</v>
      </c>
      <c r="Y132" s="23">
        <f t="shared" si="188"/>
        <v>0</v>
      </c>
      <c r="Z132" s="23">
        <f t="shared" si="188"/>
        <v>0</v>
      </c>
      <c r="AA132" s="23">
        <f t="shared" si="188"/>
        <v>0</v>
      </c>
      <c r="AB132" s="23">
        <f t="shared" si="188"/>
        <v>1420.9199999999998</v>
      </c>
      <c r="AC132" s="23">
        <f t="shared" si="188"/>
        <v>306.83</v>
      </c>
      <c r="AD132" s="23">
        <f t="shared" si="188"/>
        <v>170</v>
      </c>
      <c r="AE132" s="23">
        <f t="shared" si="188"/>
        <v>72</v>
      </c>
      <c r="AF132" s="1">
        <f>SUM(AF5:AF129)</f>
        <v>0</v>
      </c>
    </row>
    <row r="133" spans="1:32" ht="15" thickTop="1" x14ac:dyDescent="0.3">
      <c r="A133" s="15"/>
      <c r="B133" s="16"/>
      <c r="C133" s="15"/>
      <c r="D133" s="16"/>
      <c r="E133" s="15"/>
      <c r="F133" s="15"/>
      <c r="G133" s="15"/>
      <c r="H133" s="17"/>
      <c r="I133" s="17"/>
      <c r="J133" s="17">
        <f>J132-L132</f>
        <v>12212.858999999997</v>
      </c>
      <c r="K133" s="17"/>
      <c r="L133" s="17"/>
      <c r="M133" s="15" t="str">
        <f>M4</f>
        <v>Wages, Tax &amp; NI</v>
      </c>
      <c r="N133" s="15" t="s">
        <v>82</v>
      </c>
      <c r="O133" s="15"/>
      <c r="P133" s="15" t="str">
        <f t="shared" ref="P133:AB133" si="189">P4</f>
        <v>Equipment</v>
      </c>
      <c r="Q133" s="15" t="str">
        <f t="shared" si="189"/>
        <v>Defibrillator</v>
      </c>
      <c r="R133" s="15" t="str">
        <f t="shared" si="189"/>
        <v>Stationery, Postage &amp; Administration</v>
      </c>
      <c r="S133" s="15" t="str">
        <f t="shared" si="189"/>
        <v>Publicity</v>
      </c>
      <c r="T133" s="15" t="str">
        <f t="shared" si="189"/>
        <v>Affiliation</v>
      </c>
      <c r="U133" s="15" t="str">
        <f t="shared" si="189"/>
        <v>Insurance</v>
      </c>
      <c r="V133" s="15" t="str">
        <f t="shared" si="189"/>
        <v>Sec 137</v>
      </c>
      <c r="W133" s="15" t="str">
        <f t="shared" si="189"/>
        <v>Training</v>
      </c>
      <c r="X133" s="15" t="str">
        <f t="shared" si="189"/>
        <v>Estate Maintenance</v>
      </c>
      <c r="Y133" s="15" t="str">
        <f t="shared" si="189"/>
        <v>Circular walk</v>
      </c>
      <c r="Z133" s="15" t="str">
        <f t="shared" si="189"/>
        <v>Chairmans exp</v>
      </c>
      <c r="AA133" s="15" t="str">
        <f t="shared" si="189"/>
        <v>Election costs</v>
      </c>
      <c r="AB133" s="15" t="str">
        <f t="shared" si="189"/>
        <v>Memorial, posts &amp; signs</v>
      </c>
      <c r="AC133" s="15" t="s">
        <v>165</v>
      </c>
      <c r="AD133" s="15" t="str">
        <f>AD4</f>
        <v>Audit</v>
      </c>
      <c r="AE133" s="15" t="str">
        <f>AE4</f>
        <v>Banking</v>
      </c>
    </row>
    <row r="134" spans="1:32" x14ac:dyDescent="0.3">
      <c r="A134" s="15"/>
      <c r="B134" s="16"/>
      <c r="C134" s="15"/>
      <c r="D134" s="16"/>
      <c r="E134" s="15"/>
      <c r="F134" s="15"/>
      <c r="G134" s="15"/>
      <c r="H134" s="17"/>
      <c r="I134" s="17"/>
      <c r="J134" s="17"/>
      <c r="K134" s="17"/>
      <c r="L134" s="17"/>
      <c r="M134" s="15"/>
      <c r="N134" s="15"/>
      <c r="O134" s="15"/>
    </row>
    <row r="135" spans="1:32" x14ac:dyDescent="0.3">
      <c r="A135" s="15"/>
      <c r="B135" s="16"/>
      <c r="C135" s="15"/>
      <c r="D135" s="16"/>
      <c r="E135" s="15"/>
      <c r="F135" s="15"/>
      <c r="G135" s="15"/>
      <c r="H135" s="17"/>
      <c r="I135" s="17"/>
      <c r="J135" s="17"/>
      <c r="K135" s="17"/>
      <c r="L135" s="17"/>
      <c r="M135" s="12" t="s">
        <v>23</v>
      </c>
      <c r="N135" s="12" t="s">
        <v>23</v>
      </c>
      <c r="O135" s="4" t="s">
        <v>25</v>
      </c>
      <c r="P135" s="4" t="s">
        <v>25</v>
      </c>
      <c r="Q135" s="4" t="s">
        <v>25</v>
      </c>
      <c r="R135" s="4" t="s">
        <v>25</v>
      </c>
      <c r="S135" s="4" t="s">
        <v>25</v>
      </c>
      <c r="T135" s="4" t="s">
        <v>25</v>
      </c>
      <c r="U135" s="4" t="s">
        <v>25</v>
      </c>
      <c r="V135" s="4" t="s">
        <v>25</v>
      </c>
      <c r="W135" s="4" t="s">
        <v>25</v>
      </c>
      <c r="X135" s="4" t="s">
        <v>25</v>
      </c>
      <c r="Y135" s="4" t="s">
        <v>25</v>
      </c>
      <c r="Z135" s="4" t="s">
        <v>25</v>
      </c>
      <c r="AA135" s="4" t="s">
        <v>25</v>
      </c>
      <c r="AB135" s="4" t="s">
        <v>25</v>
      </c>
      <c r="AC135" s="4" t="s">
        <v>25</v>
      </c>
      <c r="AD135" s="4" t="s">
        <v>25</v>
      </c>
      <c r="AE135" s="4" t="s">
        <v>25</v>
      </c>
    </row>
    <row r="136" spans="1:32" x14ac:dyDescent="0.3">
      <c r="A136" s="15"/>
      <c r="B136" s="16"/>
      <c r="C136" s="15"/>
      <c r="D136" s="16"/>
      <c r="E136" s="15"/>
      <c r="F136" s="15"/>
      <c r="G136" s="15"/>
      <c r="H136" s="17"/>
      <c r="I136" s="17"/>
      <c r="J136" s="17"/>
      <c r="K136" s="17"/>
      <c r="L136" s="17"/>
      <c r="M136" s="15"/>
      <c r="N136" s="15"/>
      <c r="O136" s="15"/>
    </row>
    <row r="137" spans="1:32" x14ac:dyDescent="0.3">
      <c r="A137" s="15"/>
      <c r="B137" s="16"/>
      <c r="C137" s="15"/>
      <c r="D137" s="16"/>
      <c r="E137" s="15"/>
      <c r="F137" s="15"/>
      <c r="G137" s="15"/>
      <c r="H137" s="17"/>
      <c r="I137" s="17"/>
      <c r="J137" s="17" t="s">
        <v>26</v>
      </c>
      <c r="K137" s="17"/>
      <c r="L137" s="17">
        <f>SUM(M137:AE137)</f>
        <v>7165.4790000000012</v>
      </c>
      <c r="M137" s="17">
        <f>M132</f>
        <v>7165.4790000000012</v>
      </c>
      <c r="N137" s="17"/>
      <c r="O137" s="17"/>
    </row>
    <row r="138" spans="1:32" x14ac:dyDescent="0.3">
      <c r="A138" s="15"/>
      <c r="B138" s="16"/>
      <c r="C138" s="15"/>
      <c r="D138" s="16"/>
      <c r="E138" s="15"/>
      <c r="F138" s="15"/>
      <c r="G138" s="15"/>
      <c r="H138" s="17"/>
      <c r="I138" s="17"/>
      <c r="J138" s="17" t="s">
        <v>27</v>
      </c>
      <c r="K138" s="17"/>
      <c r="L138" s="17">
        <f>SUM(M138:AE138)</f>
        <v>5047.38</v>
      </c>
      <c r="M138" s="15"/>
      <c r="N138" s="17">
        <f>N132</f>
        <v>433.28999999999985</v>
      </c>
      <c r="O138" s="1">
        <f t="shared" ref="O138:AD138" si="190">O132</f>
        <v>475.59000000000003</v>
      </c>
      <c r="P138" s="1">
        <f t="shared" si="190"/>
        <v>0</v>
      </c>
      <c r="Q138" s="1">
        <f t="shared" ref="Q138" si="191">Q132</f>
        <v>0</v>
      </c>
      <c r="R138" s="1">
        <f t="shared" si="190"/>
        <v>418.09000000000003</v>
      </c>
      <c r="S138" s="1">
        <f t="shared" si="190"/>
        <v>90.63</v>
      </c>
      <c r="T138" s="1">
        <f t="shared" si="190"/>
        <v>166.38</v>
      </c>
      <c r="U138" s="1">
        <f t="shared" si="190"/>
        <v>300</v>
      </c>
      <c r="V138" s="1">
        <f t="shared" si="190"/>
        <v>76.650000000000006</v>
      </c>
      <c r="W138" s="1">
        <f t="shared" ref="W138:X138" si="192">W132</f>
        <v>0</v>
      </c>
      <c r="X138" s="1">
        <f t="shared" si="192"/>
        <v>1117</v>
      </c>
      <c r="Y138" s="1">
        <f t="shared" ref="Y138:AA138" si="193">Y132</f>
        <v>0</v>
      </c>
      <c r="Z138" s="1">
        <f t="shared" ref="Z138" si="194">Z132</f>
        <v>0</v>
      </c>
      <c r="AA138" s="1">
        <f t="shared" si="193"/>
        <v>0</v>
      </c>
      <c r="AB138" s="1">
        <f t="shared" ref="AB138:AC138" si="195">AB132</f>
        <v>1420.9199999999998</v>
      </c>
      <c r="AC138" s="1">
        <f t="shared" si="195"/>
        <v>306.83</v>
      </c>
      <c r="AD138" s="1">
        <f t="shared" si="190"/>
        <v>170</v>
      </c>
      <c r="AE138" s="1">
        <f t="shared" ref="AE138" si="196">AE132</f>
        <v>72</v>
      </c>
    </row>
    <row r="139" spans="1:32" x14ac:dyDescent="0.3">
      <c r="A139" s="15"/>
      <c r="B139" s="16"/>
      <c r="C139" s="15"/>
      <c r="D139" s="16"/>
      <c r="E139" s="15"/>
      <c r="F139" s="15"/>
      <c r="G139" s="15"/>
      <c r="H139" s="17"/>
      <c r="I139" s="17"/>
      <c r="J139" s="17"/>
      <c r="K139" s="17"/>
      <c r="L139" s="17"/>
      <c r="M139" s="15"/>
      <c r="N139" s="15"/>
      <c r="O139" s="15"/>
    </row>
    <row r="140" spans="1:32" ht="15" thickBot="1" x14ac:dyDescent="0.35">
      <c r="A140" s="15"/>
      <c r="B140" s="16"/>
      <c r="C140" s="15"/>
      <c r="D140" s="16"/>
      <c r="E140" s="15"/>
      <c r="F140" s="15"/>
      <c r="G140" s="15"/>
      <c r="H140" s="17"/>
      <c r="I140" s="17"/>
      <c r="J140" s="17"/>
      <c r="K140" s="17"/>
      <c r="L140" s="23">
        <f>SUM(L137:L139)</f>
        <v>12212.859</v>
      </c>
      <c r="M140" s="15"/>
      <c r="N140" s="15"/>
      <c r="O140" s="15"/>
    </row>
    <row r="141" spans="1:32" ht="15" thickTop="1" x14ac:dyDescent="0.3">
      <c r="A141" s="15"/>
      <c r="B141" s="16"/>
      <c r="C141" s="15"/>
      <c r="D141" s="16"/>
      <c r="E141" s="15"/>
      <c r="F141" s="15"/>
      <c r="G141" s="15"/>
      <c r="H141" s="17"/>
      <c r="I141" s="17"/>
      <c r="J141" s="17"/>
      <c r="K141" s="17"/>
      <c r="L141" s="17"/>
      <c r="M141" s="17">
        <f>J132-L140</f>
        <v>0</v>
      </c>
      <c r="N141" s="15"/>
      <c r="O141" s="15"/>
    </row>
    <row r="142" spans="1:32" x14ac:dyDescent="0.3">
      <c r="A142" s="15"/>
      <c r="B142" s="16"/>
      <c r="C142" s="15"/>
      <c r="D142" s="16"/>
      <c r="E142" s="15"/>
      <c r="F142" s="15"/>
      <c r="G142" s="15"/>
      <c r="H142" s="17"/>
      <c r="I142" s="17"/>
      <c r="J142" s="17"/>
      <c r="K142" s="17"/>
      <c r="L142" s="17"/>
      <c r="M142" s="15"/>
      <c r="N142" s="15"/>
      <c r="O142" s="15"/>
    </row>
    <row r="143" spans="1:32" x14ac:dyDescent="0.3">
      <c r="A143" s="15"/>
      <c r="B143" s="16"/>
      <c r="C143" s="15"/>
      <c r="D143" s="16"/>
      <c r="E143" s="15"/>
      <c r="F143" s="15"/>
      <c r="G143" s="15"/>
      <c r="H143" s="17"/>
      <c r="I143" s="17"/>
      <c r="J143" s="17"/>
      <c r="K143" s="17"/>
      <c r="L143" s="17"/>
      <c r="M143" s="15"/>
      <c r="N143" s="15"/>
      <c r="O143" s="15"/>
    </row>
    <row r="144" spans="1:32" x14ac:dyDescent="0.3">
      <c r="A144" s="15"/>
      <c r="B144" s="16"/>
      <c r="C144" s="15"/>
      <c r="D144" s="16"/>
      <c r="E144" s="15"/>
      <c r="F144" s="15"/>
      <c r="G144" s="15"/>
      <c r="H144" s="17"/>
      <c r="I144" s="17"/>
      <c r="J144" s="17"/>
      <c r="K144" s="17"/>
      <c r="L144" s="17"/>
      <c r="M144" s="15"/>
      <c r="N144" s="15"/>
      <c r="O144" s="15"/>
    </row>
    <row r="145" spans="1:15" x14ac:dyDescent="0.3">
      <c r="A145" s="15"/>
      <c r="B145" s="16"/>
      <c r="C145" s="15"/>
      <c r="D145" s="16"/>
      <c r="E145" s="15"/>
      <c r="F145" s="15"/>
      <c r="G145" s="15"/>
      <c r="H145" s="17"/>
      <c r="I145" s="17"/>
      <c r="J145" s="17"/>
      <c r="K145" s="17"/>
      <c r="L145" s="17"/>
      <c r="M145" s="15"/>
      <c r="N145" s="15"/>
      <c r="O145" s="15"/>
    </row>
    <row r="146" spans="1:15" x14ac:dyDescent="0.3">
      <c r="A146" s="15"/>
      <c r="B146" s="16"/>
      <c r="C146" s="15"/>
      <c r="D146" s="16"/>
      <c r="E146" s="15"/>
      <c r="F146" s="15"/>
      <c r="G146" s="15"/>
      <c r="H146" s="17"/>
      <c r="I146" s="17"/>
      <c r="J146" s="17"/>
      <c r="K146" s="17"/>
      <c r="L146" s="17"/>
      <c r="M146" s="15"/>
      <c r="N146" s="15"/>
      <c r="O146" s="15"/>
    </row>
    <row r="147" spans="1:15" x14ac:dyDescent="0.3">
      <c r="A147" s="15"/>
      <c r="B147" s="16"/>
      <c r="C147" s="15"/>
      <c r="D147" s="16"/>
      <c r="E147" s="15"/>
      <c r="F147" s="15"/>
      <c r="G147" s="15"/>
      <c r="H147" s="17"/>
      <c r="I147" s="17"/>
      <c r="J147" s="17"/>
      <c r="K147" s="17"/>
      <c r="L147" s="17"/>
      <c r="M147" s="15"/>
      <c r="N147" s="15"/>
      <c r="O147" s="15"/>
    </row>
    <row r="148" spans="1:15" x14ac:dyDescent="0.3">
      <c r="A148" s="15"/>
      <c r="B148" s="16"/>
      <c r="C148" s="15"/>
      <c r="D148" s="16"/>
      <c r="E148" s="15"/>
      <c r="F148" s="15"/>
      <c r="G148" s="15"/>
      <c r="H148" s="17"/>
      <c r="I148" s="17"/>
      <c r="J148" s="17"/>
      <c r="K148" s="17"/>
      <c r="L148" s="17"/>
      <c r="M148" s="15"/>
      <c r="N148" s="15"/>
      <c r="O148" s="15"/>
    </row>
    <row r="149" spans="1:15" x14ac:dyDescent="0.3">
      <c r="A149" s="15"/>
      <c r="B149" s="16"/>
      <c r="C149" s="15"/>
      <c r="D149" s="16"/>
      <c r="E149" s="15"/>
      <c r="F149" s="15"/>
      <c r="G149" s="15"/>
      <c r="H149" s="17"/>
      <c r="I149" s="17"/>
      <c r="J149" s="17"/>
      <c r="K149" s="17"/>
      <c r="L149" s="17"/>
      <c r="M149" s="15"/>
      <c r="N149" s="15"/>
      <c r="O149" s="15"/>
    </row>
    <row r="150" spans="1:15" x14ac:dyDescent="0.3">
      <c r="A150" s="15"/>
      <c r="B150" s="16"/>
      <c r="C150" s="15"/>
      <c r="D150" s="16"/>
      <c r="E150" s="15"/>
      <c r="F150" s="15"/>
      <c r="G150" s="15"/>
      <c r="H150" s="17"/>
      <c r="I150" s="17"/>
      <c r="J150" s="17"/>
      <c r="K150" s="17"/>
      <c r="L150" s="17"/>
      <c r="M150" s="15"/>
      <c r="N150" s="15"/>
      <c r="O150" s="15"/>
    </row>
    <row r="151" spans="1:15" x14ac:dyDescent="0.3">
      <c r="A151" s="15"/>
      <c r="B151" s="16"/>
      <c r="C151" s="15"/>
      <c r="D151" s="16"/>
      <c r="E151" s="15"/>
      <c r="F151" s="15"/>
      <c r="G151" s="15"/>
      <c r="H151" s="17"/>
      <c r="I151" s="17"/>
      <c r="J151" s="17"/>
      <c r="K151" s="17"/>
      <c r="L151" s="17"/>
      <c r="M151" s="15"/>
      <c r="N151" s="15"/>
      <c r="O151" s="15"/>
    </row>
    <row r="152" spans="1:15" x14ac:dyDescent="0.3">
      <c r="A152" s="15"/>
      <c r="B152" s="16"/>
      <c r="C152" s="15"/>
      <c r="D152" s="16"/>
      <c r="E152" s="15"/>
      <c r="F152" s="15"/>
      <c r="G152" s="15"/>
      <c r="H152" s="17"/>
      <c r="I152" s="17"/>
      <c r="J152" s="17"/>
      <c r="K152" s="17"/>
      <c r="L152" s="17"/>
      <c r="M152" s="15"/>
      <c r="N152" s="15"/>
      <c r="O152" s="15"/>
    </row>
    <row r="153" spans="1:15" x14ac:dyDescent="0.3">
      <c r="A153" s="15"/>
      <c r="B153" s="16"/>
      <c r="C153" s="15"/>
      <c r="D153" s="16"/>
      <c r="E153" s="15"/>
      <c r="F153" s="15"/>
      <c r="G153" s="15"/>
      <c r="H153" s="17"/>
      <c r="I153" s="17"/>
      <c r="J153" s="17"/>
      <c r="K153" s="17"/>
      <c r="L153" s="17"/>
      <c r="M153" s="15"/>
      <c r="N153" s="15"/>
      <c r="O153" s="15"/>
    </row>
    <row r="154" spans="1:15" x14ac:dyDescent="0.3">
      <c r="A154" s="15"/>
      <c r="B154" s="16"/>
      <c r="C154" s="15"/>
      <c r="D154" s="16"/>
      <c r="E154" s="15"/>
      <c r="F154" s="15"/>
      <c r="G154" s="15"/>
      <c r="H154" s="17"/>
      <c r="I154" s="17"/>
      <c r="J154" s="17"/>
      <c r="K154" s="17"/>
      <c r="L154" s="17"/>
      <c r="M154" s="15"/>
      <c r="N154" s="15"/>
      <c r="O154" s="15"/>
    </row>
    <row r="155" spans="1:15" x14ac:dyDescent="0.3">
      <c r="A155" s="15"/>
      <c r="B155" s="16"/>
      <c r="C155" s="15"/>
      <c r="D155" s="16"/>
      <c r="E155" s="15"/>
      <c r="F155" s="15"/>
      <c r="G155" s="15"/>
      <c r="H155" s="17"/>
      <c r="I155" s="17"/>
      <c r="J155" s="17"/>
      <c r="K155" s="17"/>
      <c r="L155" s="17"/>
      <c r="M155" s="15"/>
      <c r="N155" s="15"/>
      <c r="O155" s="15"/>
    </row>
    <row r="156" spans="1:15" x14ac:dyDescent="0.3">
      <c r="A156" s="15"/>
      <c r="B156" s="16"/>
      <c r="C156" s="15"/>
      <c r="D156" s="16"/>
      <c r="E156" s="15"/>
      <c r="F156" s="15"/>
      <c r="G156" s="15"/>
      <c r="H156" s="17"/>
      <c r="I156" s="17"/>
      <c r="J156" s="17"/>
      <c r="K156" s="17"/>
      <c r="L156" s="17"/>
      <c r="M156" s="15"/>
      <c r="N156" s="15"/>
      <c r="O156" s="15"/>
    </row>
    <row r="157" spans="1:15" x14ac:dyDescent="0.3">
      <c r="A157" s="15"/>
      <c r="B157" s="16"/>
      <c r="C157" s="15"/>
      <c r="D157" s="16"/>
      <c r="E157" s="15"/>
      <c r="F157" s="15"/>
      <c r="G157" s="15"/>
      <c r="H157" s="17"/>
      <c r="I157" s="17"/>
      <c r="J157" s="17"/>
      <c r="K157" s="17"/>
      <c r="L157" s="17"/>
      <c r="M157" s="15"/>
      <c r="N157" s="15"/>
      <c r="O157" s="15"/>
    </row>
    <row r="158" spans="1:15" x14ac:dyDescent="0.3">
      <c r="A158" s="15"/>
      <c r="B158" s="16"/>
      <c r="C158" s="15"/>
      <c r="D158" s="16"/>
      <c r="E158" s="15"/>
      <c r="F158" s="15"/>
      <c r="G158" s="15"/>
      <c r="H158" s="17"/>
      <c r="I158" s="17"/>
      <c r="J158" s="17"/>
      <c r="K158" s="17"/>
      <c r="L158" s="17"/>
      <c r="M158" s="15"/>
      <c r="N158" s="15"/>
      <c r="O158" s="15"/>
    </row>
    <row r="159" spans="1:15" x14ac:dyDescent="0.3">
      <c r="A159" s="15"/>
      <c r="B159" s="15"/>
      <c r="C159" s="15"/>
      <c r="D159" s="16"/>
      <c r="E159" s="15"/>
      <c r="F159" s="15"/>
      <c r="G159" s="15"/>
      <c r="H159" s="17"/>
      <c r="I159" s="17"/>
      <c r="J159" s="17"/>
      <c r="K159" s="17"/>
      <c r="L159" s="17"/>
      <c r="M159" s="15"/>
      <c r="N159" s="15"/>
      <c r="O159" s="15"/>
    </row>
    <row r="160" spans="1:15" x14ac:dyDescent="0.3">
      <c r="A160" s="15"/>
      <c r="B160" s="15"/>
      <c r="C160" s="15"/>
      <c r="D160" s="16"/>
      <c r="E160" s="15"/>
      <c r="F160" s="17">
        <f>+K34</f>
        <v>170</v>
      </c>
      <c r="G160" s="15"/>
      <c r="H160" s="17"/>
      <c r="I160" s="17"/>
      <c r="J160" s="17"/>
      <c r="K160" s="17"/>
      <c r="L160" s="17"/>
      <c r="M160" s="15"/>
      <c r="N160" s="15"/>
      <c r="O160" s="15"/>
    </row>
    <row r="161" spans="1:15" x14ac:dyDescent="0.3">
      <c r="A161" s="15"/>
      <c r="B161" s="15"/>
      <c r="C161" s="15"/>
      <c r="D161" s="16"/>
      <c r="E161" s="15"/>
      <c r="F161" s="15"/>
      <c r="G161" s="15"/>
      <c r="H161" s="17"/>
      <c r="I161" s="17"/>
      <c r="J161" s="17"/>
      <c r="K161" s="17"/>
      <c r="L161" s="17"/>
      <c r="M161" s="15"/>
      <c r="N161" s="15"/>
      <c r="O161" s="15"/>
    </row>
    <row r="162" spans="1:15" x14ac:dyDescent="0.3">
      <c r="A162" s="15"/>
      <c r="B162" s="15"/>
      <c r="C162" s="15"/>
      <c r="D162" s="16"/>
      <c r="E162" s="15"/>
      <c r="F162" s="15"/>
      <c r="G162" s="15"/>
      <c r="H162" s="17"/>
      <c r="I162" s="17"/>
      <c r="J162" s="17"/>
      <c r="K162" s="17"/>
      <c r="L162" s="17"/>
      <c r="M162" s="15"/>
      <c r="N162" s="15"/>
      <c r="O162" s="15"/>
    </row>
    <row r="163" spans="1:15" x14ac:dyDescent="0.3">
      <c r="M163" s="15"/>
      <c r="N163" s="15"/>
      <c r="O163" s="15"/>
    </row>
    <row r="164" spans="1:15" x14ac:dyDescent="0.3">
      <c r="M164" s="15"/>
      <c r="N164" s="15"/>
      <c r="O164" s="15"/>
    </row>
    <row r="165" spans="1:15" x14ac:dyDescent="0.3">
      <c r="M165" s="15"/>
      <c r="N165" s="15"/>
      <c r="O165" s="15"/>
    </row>
  </sheetData>
  <autoFilter ref="A4:AF129" xr:uid="{EF4FB884-04E6-4928-8354-2A0D0803DFEF}"/>
  <sortState xmlns:xlrd2="http://schemas.microsoft.com/office/spreadsheetml/2017/richdata2" ref="A3:L4">
    <sortCondition ref="A22"/>
  </sortState>
  <phoneticPr fontId="4" type="noConversion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4B4D8-8595-4F08-B748-9627B62E035D}">
  <dimension ref="A1:AE37"/>
  <sheetViews>
    <sheetView view="pageBreakPreview" zoomScale="60" zoomScaleNormal="100" workbookViewId="0">
      <selection activeCell="I21" sqref="I21"/>
    </sheetView>
  </sheetViews>
  <sheetFormatPr defaultRowHeight="14.4" x14ac:dyDescent="0.3"/>
  <cols>
    <col min="1" max="1" width="11" bestFit="1" customWidth="1"/>
    <col min="2" max="2" width="24.77734375" bestFit="1" customWidth="1"/>
    <col min="3" max="3" width="13.88671875" bestFit="1" customWidth="1"/>
    <col min="4" max="4" width="14.109375" bestFit="1" customWidth="1"/>
    <col min="5" max="5" width="11" bestFit="1" customWidth="1"/>
    <col min="6" max="6" width="25.44140625" bestFit="1" customWidth="1"/>
    <col min="7" max="7" width="19.88671875" bestFit="1" customWidth="1"/>
  </cols>
  <sheetData>
    <row r="1" spans="1:31" x14ac:dyDescent="0.3">
      <c r="A1" t="s">
        <v>176</v>
      </c>
      <c r="B1" t="s">
        <v>11</v>
      </c>
      <c r="C1" t="s">
        <v>177</v>
      </c>
      <c r="D1" t="s">
        <v>178</v>
      </c>
      <c r="E1" t="s">
        <v>179</v>
      </c>
      <c r="F1" t="s">
        <v>180</v>
      </c>
      <c r="G1" t="s">
        <v>181</v>
      </c>
    </row>
    <row r="2" spans="1:31" s="4" customFormat="1" x14ac:dyDescent="0.3">
      <c r="A2" s="28">
        <v>44644</v>
      </c>
      <c r="B2" s="15" t="s">
        <v>108</v>
      </c>
      <c r="C2" s="16" t="s">
        <v>137</v>
      </c>
      <c r="D2" s="15" t="s">
        <v>109</v>
      </c>
      <c r="E2" s="17">
        <v>1.88</v>
      </c>
      <c r="F2" s="4" t="s">
        <v>182</v>
      </c>
      <c r="G2" s="15" t="s">
        <v>184</v>
      </c>
      <c r="H2" s="15"/>
      <c r="I2" s="17"/>
      <c r="J2" s="17"/>
      <c r="K2" s="17"/>
      <c r="L2" s="22"/>
      <c r="M2" s="22"/>
      <c r="N2" s="27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1"/>
    </row>
    <row r="3" spans="1:31" s="4" customFormat="1" x14ac:dyDescent="0.3">
      <c r="A3" s="28">
        <v>44686</v>
      </c>
      <c r="B3" s="15" t="s">
        <v>139</v>
      </c>
      <c r="C3" s="16">
        <v>3993</v>
      </c>
      <c r="D3" s="15" t="s">
        <v>140</v>
      </c>
      <c r="E3" s="17">
        <v>41.96</v>
      </c>
      <c r="F3" s="4" t="s">
        <v>182</v>
      </c>
      <c r="G3" s="15" t="s">
        <v>141</v>
      </c>
      <c r="H3" s="15"/>
      <c r="I3" s="17"/>
      <c r="J3" s="17"/>
      <c r="K3" s="17"/>
      <c r="L3" s="22"/>
      <c r="M3" s="22"/>
      <c r="N3" s="27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1"/>
    </row>
    <row r="4" spans="1:31" s="4" customFormat="1" x14ac:dyDescent="0.3">
      <c r="A4" s="28">
        <v>44675</v>
      </c>
      <c r="B4" s="15" t="s">
        <v>108</v>
      </c>
      <c r="C4" s="16" t="s">
        <v>145</v>
      </c>
      <c r="D4" s="15" t="s">
        <v>109</v>
      </c>
      <c r="E4" s="17">
        <v>1.88</v>
      </c>
      <c r="F4" s="4" t="s">
        <v>182</v>
      </c>
      <c r="G4" s="15" t="s">
        <v>184</v>
      </c>
      <c r="H4" s="15"/>
      <c r="I4" s="17"/>
      <c r="J4" s="17"/>
      <c r="K4" s="17"/>
      <c r="L4" s="22"/>
      <c r="M4" s="22"/>
      <c r="N4" s="27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1"/>
    </row>
    <row r="5" spans="1:31" s="4" customFormat="1" x14ac:dyDescent="0.3">
      <c r="A5" s="28">
        <v>44705</v>
      </c>
      <c r="B5" s="15" t="s">
        <v>108</v>
      </c>
      <c r="C5" s="16" t="s">
        <v>148</v>
      </c>
      <c r="D5" s="15" t="s">
        <v>109</v>
      </c>
      <c r="E5" s="17">
        <v>1.88</v>
      </c>
      <c r="F5" s="4" t="s">
        <v>182</v>
      </c>
      <c r="G5" s="15" t="s">
        <v>184</v>
      </c>
      <c r="H5" s="15"/>
      <c r="I5" s="17"/>
      <c r="J5" s="17"/>
      <c r="K5" s="17"/>
      <c r="L5" s="22"/>
      <c r="M5" s="22"/>
      <c r="N5" s="27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1"/>
    </row>
    <row r="6" spans="1:31" s="4" customFormat="1" x14ac:dyDescent="0.3">
      <c r="A6" s="28">
        <v>44736</v>
      </c>
      <c r="B6" s="15" t="s">
        <v>108</v>
      </c>
      <c r="C6" s="16" t="s">
        <v>155</v>
      </c>
      <c r="D6" s="15" t="s">
        <v>109</v>
      </c>
      <c r="E6" s="17">
        <v>1.88</v>
      </c>
      <c r="F6" s="4" t="s">
        <v>182</v>
      </c>
      <c r="G6" s="15" t="s">
        <v>184</v>
      </c>
      <c r="H6" s="15"/>
      <c r="I6" s="17"/>
      <c r="J6" s="17"/>
      <c r="K6" s="17"/>
      <c r="L6" s="22"/>
      <c r="M6" s="22"/>
      <c r="N6" s="27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1"/>
    </row>
    <row r="7" spans="1:31" x14ac:dyDescent="0.3">
      <c r="A7" s="28">
        <v>44740</v>
      </c>
      <c r="B7" s="15" t="s">
        <v>149</v>
      </c>
      <c r="C7" s="16" t="s">
        <v>150</v>
      </c>
      <c r="D7" s="15" t="s">
        <v>151</v>
      </c>
      <c r="E7" s="17">
        <v>8.19</v>
      </c>
      <c r="F7" s="4" t="s">
        <v>182</v>
      </c>
      <c r="G7" s="15" t="s">
        <v>183</v>
      </c>
      <c r="H7" s="15"/>
      <c r="I7" s="17"/>
      <c r="J7" s="17"/>
      <c r="K7" s="17"/>
      <c r="L7" s="22"/>
      <c r="M7" s="22"/>
      <c r="N7" s="27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1"/>
    </row>
    <row r="8" spans="1:31" x14ac:dyDescent="0.3">
      <c r="A8" s="28">
        <v>44704</v>
      </c>
      <c r="B8" s="15" t="s">
        <v>152</v>
      </c>
      <c r="C8" s="16" t="s">
        <v>153</v>
      </c>
      <c r="D8" s="15" t="s">
        <v>154</v>
      </c>
      <c r="E8" s="17">
        <v>1.96</v>
      </c>
      <c r="F8" s="4" t="s">
        <v>182</v>
      </c>
      <c r="G8" s="15" t="s">
        <v>183</v>
      </c>
      <c r="H8" s="15"/>
      <c r="I8" s="17"/>
      <c r="J8" s="17"/>
      <c r="K8" s="17"/>
      <c r="L8" s="22"/>
      <c r="M8" s="22"/>
      <c r="N8" s="27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1"/>
    </row>
    <row r="9" spans="1:31" s="4" customFormat="1" x14ac:dyDescent="0.3">
      <c r="A9" s="28">
        <v>44766</v>
      </c>
      <c r="B9" s="15" t="s">
        <v>108</v>
      </c>
      <c r="C9" s="16" t="s">
        <v>158</v>
      </c>
      <c r="D9" s="15" t="s">
        <v>109</v>
      </c>
      <c r="E9" s="17">
        <v>1.88</v>
      </c>
      <c r="F9" s="4" t="s">
        <v>182</v>
      </c>
      <c r="G9" s="15" t="s">
        <v>184</v>
      </c>
      <c r="H9" s="15"/>
      <c r="I9" s="17"/>
      <c r="J9" s="17"/>
      <c r="K9" s="8"/>
      <c r="L9" s="22"/>
      <c r="M9" s="22"/>
      <c r="N9" s="27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1"/>
    </row>
    <row r="10" spans="1:31" s="4" customFormat="1" x14ac:dyDescent="0.3">
      <c r="A10" s="28">
        <v>44797</v>
      </c>
      <c r="B10" s="15" t="s">
        <v>108</v>
      </c>
      <c r="C10" s="16" t="s">
        <v>159</v>
      </c>
      <c r="D10" s="15" t="s">
        <v>109</v>
      </c>
      <c r="E10" s="17">
        <v>1.88</v>
      </c>
      <c r="F10" s="4" t="s">
        <v>182</v>
      </c>
      <c r="G10" s="15" t="s">
        <v>184</v>
      </c>
      <c r="H10" s="15"/>
      <c r="I10" s="17"/>
      <c r="J10" s="17"/>
      <c r="K10" s="8"/>
      <c r="L10" s="22"/>
      <c r="M10" s="22"/>
      <c r="N10" s="27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1"/>
    </row>
    <row r="11" spans="1:31" s="4" customFormat="1" x14ac:dyDescent="0.3">
      <c r="A11" s="28">
        <v>44828</v>
      </c>
      <c r="B11" s="15" t="s">
        <v>108</v>
      </c>
      <c r="C11" s="16" t="s">
        <v>160</v>
      </c>
      <c r="D11" s="15" t="s">
        <v>109</v>
      </c>
      <c r="E11" s="17">
        <v>1.88</v>
      </c>
      <c r="F11" s="4" t="s">
        <v>182</v>
      </c>
      <c r="G11" s="15" t="s">
        <v>184</v>
      </c>
      <c r="H11" s="15"/>
      <c r="I11" s="17"/>
      <c r="J11" s="17"/>
      <c r="K11" s="8"/>
      <c r="L11" s="22"/>
      <c r="M11" s="22"/>
      <c r="N11" s="27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1"/>
    </row>
    <row r="12" spans="1:31" x14ac:dyDescent="0.3">
      <c r="A12" s="28">
        <v>44855</v>
      </c>
      <c r="B12" s="15" t="s">
        <v>161</v>
      </c>
      <c r="C12" s="16">
        <v>188765</v>
      </c>
      <c r="D12" s="15" t="s">
        <v>162</v>
      </c>
      <c r="E12" s="17">
        <v>303</v>
      </c>
      <c r="F12" s="4" t="s">
        <v>182</v>
      </c>
      <c r="G12" s="15" t="s">
        <v>163</v>
      </c>
      <c r="H12" s="15"/>
      <c r="I12" s="17"/>
      <c r="J12" s="17"/>
      <c r="K12" s="17"/>
      <c r="L12" s="22"/>
      <c r="M12" s="22"/>
      <c r="N12" s="27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1"/>
    </row>
    <row r="13" spans="1:31" s="4" customFormat="1" x14ac:dyDescent="0.3">
      <c r="A13" s="28">
        <v>44858</v>
      </c>
      <c r="B13" s="15" t="s">
        <v>108</v>
      </c>
      <c r="C13" s="16" t="s">
        <v>164</v>
      </c>
      <c r="D13" s="15" t="s">
        <v>109</v>
      </c>
      <c r="E13" s="17">
        <v>1.88</v>
      </c>
      <c r="F13" s="4" t="s">
        <v>182</v>
      </c>
      <c r="G13" s="15" t="s">
        <v>184</v>
      </c>
      <c r="H13" s="15"/>
      <c r="I13" s="17"/>
      <c r="J13" s="17"/>
      <c r="K13" s="8"/>
      <c r="L13" s="22"/>
      <c r="M13" s="22"/>
      <c r="N13" s="27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1"/>
    </row>
    <row r="14" spans="1:31" s="4" customFormat="1" x14ac:dyDescent="0.3">
      <c r="A14" s="28">
        <v>44889</v>
      </c>
      <c r="B14" s="15" t="s">
        <v>108</v>
      </c>
      <c r="C14" s="16" t="s">
        <v>170</v>
      </c>
      <c r="D14" s="15" t="s">
        <v>109</v>
      </c>
      <c r="E14" s="17">
        <v>1.88</v>
      </c>
      <c r="F14" s="4" t="s">
        <v>182</v>
      </c>
      <c r="G14" s="15" t="s">
        <v>184</v>
      </c>
      <c r="H14" s="15"/>
      <c r="I14" s="17"/>
      <c r="J14" s="17"/>
      <c r="K14" s="8"/>
      <c r="L14" s="22"/>
      <c r="M14" s="22"/>
      <c r="N14" s="27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1"/>
    </row>
    <row r="15" spans="1:31" s="4" customFormat="1" x14ac:dyDescent="0.3">
      <c r="A15" s="28">
        <v>44889</v>
      </c>
      <c r="B15" s="15" t="s">
        <v>167</v>
      </c>
      <c r="C15" s="16">
        <v>31600</v>
      </c>
      <c r="D15" s="15" t="s">
        <v>168</v>
      </c>
      <c r="E15" s="17">
        <v>309.29000000000002</v>
      </c>
      <c r="F15" s="4" t="s">
        <v>182</v>
      </c>
      <c r="G15" s="15" t="s">
        <v>169</v>
      </c>
      <c r="H15" s="15"/>
      <c r="I15" s="17"/>
      <c r="J15" s="17"/>
      <c r="K15" s="8"/>
      <c r="L15" s="22"/>
      <c r="M15" s="22"/>
      <c r="N15" s="27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1"/>
    </row>
    <row r="16" spans="1:31" s="4" customFormat="1" x14ac:dyDescent="0.3">
      <c r="A16" s="28">
        <v>44930</v>
      </c>
      <c r="B16" s="15" t="s">
        <v>108</v>
      </c>
      <c r="C16" s="16" t="s">
        <v>171</v>
      </c>
      <c r="D16" s="15" t="s">
        <v>109</v>
      </c>
      <c r="E16" s="17">
        <v>1.88</v>
      </c>
      <c r="F16" s="4" t="s">
        <v>182</v>
      </c>
      <c r="G16" s="15" t="s">
        <v>184</v>
      </c>
      <c r="H16" s="15"/>
      <c r="I16" s="17"/>
      <c r="J16" s="17"/>
      <c r="K16" s="8"/>
      <c r="L16" s="22"/>
      <c r="M16" s="22"/>
      <c r="N16" s="27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1"/>
    </row>
    <row r="17" spans="1:31" s="4" customFormat="1" x14ac:dyDescent="0.3">
      <c r="A17" s="28">
        <v>44897</v>
      </c>
      <c r="B17" s="15" t="s">
        <v>173</v>
      </c>
      <c r="C17" s="16">
        <v>1102112345</v>
      </c>
      <c r="D17" s="41" t="s">
        <v>174</v>
      </c>
      <c r="E17" s="17">
        <v>20.6</v>
      </c>
      <c r="F17" s="4" t="s">
        <v>182</v>
      </c>
      <c r="G17" s="15" t="s">
        <v>175</v>
      </c>
      <c r="H17" s="15"/>
      <c r="I17" s="17"/>
      <c r="J17" s="17"/>
      <c r="K17" s="8"/>
      <c r="L17" s="22"/>
      <c r="M17" s="22"/>
      <c r="N17" s="27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1"/>
    </row>
    <row r="18" spans="1:31" s="4" customFormat="1" x14ac:dyDescent="0.3">
      <c r="A18" s="28">
        <v>44581</v>
      </c>
      <c r="B18" s="15" t="s">
        <v>130</v>
      </c>
      <c r="C18" s="16" t="s">
        <v>185</v>
      </c>
      <c r="D18" s="15" t="s">
        <v>131</v>
      </c>
      <c r="E18" s="17">
        <v>96.67</v>
      </c>
      <c r="F18" s="4" t="s">
        <v>182</v>
      </c>
      <c r="G18" s="15" t="s">
        <v>132</v>
      </c>
      <c r="I18" s="17"/>
      <c r="J18" s="17"/>
      <c r="K18" s="8"/>
      <c r="L18" s="22"/>
      <c r="M18" s="22"/>
      <c r="N18" s="27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1"/>
    </row>
    <row r="19" spans="1:31" s="4" customFormat="1" x14ac:dyDescent="0.3">
      <c r="A19" s="28">
        <v>44616</v>
      </c>
      <c r="B19" s="15" t="s">
        <v>108</v>
      </c>
      <c r="C19" s="16" t="s">
        <v>186</v>
      </c>
      <c r="D19" s="15" t="s">
        <v>109</v>
      </c>
      <c r="E19" s="17">
        <v>1.88</v>
      </c>
      <c r="F19" s="4" t="s">
        <v>182</v>
      </c>
      <c r="G19" s="15" t="s">
        <v>184</v>
      </c>
      <c r="I19" s="17"/>
      <c r="J19" s="17"/>
      <c r="K19" s="8"/>
      <c r="L19" s="22"/>
      <c r="M19" s="22"/>
      <c r="N19" s="27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1"/>
    </row>
    <row r="20" spans="1:31" s="4" customFormat="1" x14ac:dyDescent="0.3">
      <c r="A20" s="28">
        <v>44603</v>
      </c>
      <c r="B20" s="15" t="s">
        <v>133</v>
      </c>
      <c r="C20" s="16" t="s">
        <v>172</v>
      </c>
      <c r="D20" s="15" t="s">
        <v>134</v>
      </c>
      <c r="E20" s="17">
        <v>0.67</v>
      </c>
      <c r="F20" s="4" t="s">
        <v>182</v>
      </c>
      <c r="G20" s="15" t="s">
        <v>135</v>
      </c>
      <c r="I20" s="17"/>
      <c r="J20" s="17"/>
      <c r="K20" s="8"/>
      <c r="L20" s="22"/>
      <c r="M20" s="22"/>
      <c r="N20" s="27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1"/>
    </row>
    <row r="21" spans="1:31" x14ac:dyDescent="0.3">
      <c r="E21" s="1">
        <f>SUM(E2:E20)</f>
        <v>803.01999999999987</v>
      </c>
    </row>
    <row r="22" spans="1:31" x14ac:dyDescent="0.3">
      <c r="I22" s="15"/>
      <c r="J22" s="15"/>
    </row>
    <row r="23" spans="1:31" x14ac:dyDescent="0.3">
      <c r="I23" s="15"/>
      <c r="J23" s="15"/>
    </row>
    <row r="24" spans="1:31" x14ac:dyDescent="0.3">
      <c r="I24" s="15"/>
      <c r="J24" s="15"/>
    </row>
    <row r="25" spans="1:31" x14ac:dyDescent="0.3">
      <c r="I25" s="15"/>
      <c r="J25" s="15"/>
    </row>
    <row r="26" spans="1:31" x14ac:dyDescent="0.3">
      <c r="I26" s="15"/>
      <c r="J26" s="15"/>
    </row>
    <row r="27" spans="1:31" x14ac:dyDescent="0.3">
      <c r="I27" s="15"/>
      <c r="J27" s="15"/>
    </row>
    <row r="28" spans="1:31" x14ac:dyDescent="0.3">
      <c r="I28" s="15"/>
      <c r="J28" s="15"/>
    </row>
    <row r="29" spans="1:31" x14ac:dyDescent="0.3">
      <c r="I29" s="15"/>
      <c r="J29" s="15"/>
    </row>
    <row r="30" spans="1:31" x14ac:dyDescent="0.3">
      <c r="I30" s="15"/>
      <c r="J30" s="15"/>
    </row>
    <row r="31" spans="1:31" x14ac:dyDescent="0.3">
      <c r="I31" s="15"/>
      <c r="J31" s="15"/>
    </row>
    <row r="32" spans="1:31" x14ac:dyDescent="0.3">
      <c r="I32" s="15"/>
      <c r="J32" s="15"/>
    </row>
    <row r="33" spans="9:10" x14ac:dyDescent="0.3">
      <c r="I33" s="15"/>
      <c r="J33" s="15"/>
    </row>
    <row r="34" spans="9:10" x14ac:dyDescent="0.3">
      <c r="I34" s="15"/>
      <c r="J34" s="15"/>
    </row>
    <row r="35" spans="9:10" x14ac:dyDescent="0.3">
      <c r="I35" s="15"/>
      <c r="J35" s="15"/>
    </row>
    <row r="36" spans="9:10" x14ac:dyDescent="0.3">
      <c r="I36" s="15"/>
      <c r="J36" s="15"/>
    </row>
    <row r="37" spans="9:10" x14ac:dyDescent="0.3">
      <c r="I37" s="15"/>
      <c r="J37" s="15"/>
    </row>
  </sheetData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BF52-41CB-4635-AE49-0EB5328B4012}">
  <dimension ref="A1:H44"/>
  <sheetViews>
    <sheetView view="pageBreakPreview" topLeftCell="A22" zoomScale="115" zoomScaleNormal="100" zoomScaleSheetLayoutView="115" workbookViewId="0">
      <selection activeCell="C41" sqref="C41"/>
    </sheetView>
  </sheetViews>
  <sheetFormatPr defaultColWidth="9.109375" defaultRowHeight="14.4" x14ac:dyDescent="0.3"/>
  <cols>
    <col min="1" max="1" width="19.5546875" style="30" bestFit="1" customWidth="1"/>
    <col min="2" max="2" width="5.33203125" style="30" customWidth="1"/>
    <col min="3" max="3" width="14.44140625" style="31" customWidth="1"/>
    <col min="4" max="4" width="5.109375" style="32" customWidth="1"/>
    <col min="5" max="5" width="14.109375" style="31" bestFit="1" customWidth="1"/>
    <col min="6" max="6" width="5.33203125" style="32" customWidth="1"/>
    <col min="7" max="7" width="13" style="31" bestFit="1" customWidth="1"/>
    <col min="8" max="10" width="9.109375" style="30"/>
    <col min="11" max="11" width="21.88671875" style="30" customWidth="1"/>
    <col min="12" max="16384" width="9.109375" style="30"/>
  </cols>
  <sheetData>
    <row r="1" spans="1:8" x14ac:dyDescent="0.3">
      <c r="A1" s="29" t="s">
        <v>252</v>
      </c>
    </row>
    <row r="2" spans="1:8" x14ac:dyDescent="0.3">
      <c r="C2" s="38" t="s">
        <v>253</v>
      </c>
      <c r="E2" s="34" t="s">
        <v>194</v>
      </c>
      <c r="G2" s="31" t="s">
        <v>80</v>
      </c>
      <c r="H2" s="30" t="s">
        <v>81</v>
      </c>
    </row>
    <row r="3" spans="1:8" x14ac:dyDescent="0.3">
      <c r="A3" s="29" t="s">
        <v>29</v>
      </c>
    </row>
    <row r="5" spans="1:8" x14ac:dyDescent="0.3">
      <c r="A5" s="30" t="s">
        <v>30</v>
      </c>
      <c r="C5" s="31">
        <f>Receipts!E14</f>
        <v>16100</v>
      </c>
      <c r="E5" s="39">
        <v>16100</v>
      </c>
      <c r="G5" s="31">
        <f>C5-E5</f>
        <v>0</v>
      </c>
    </row>
    <row r="6" spans="1:8" x14ac:dyDescent="0.3">
      <c r="A6" s="30" t="s">
        <v>31</v>
      </c>
      <c r="C6" s="31">
        <f>Receipts!F14</f>
        <v>1000</v>
      </c>
      <c r="E6" s="31">
        <v>0</v>
      </c>
    </row>
    <row r="7" spans="1:8" x14ac:dyDescent="0.3">
      <c r="A7" s="30" t="s">
        <v>35</v>
      </c>
      <c r="C7" s="31">
        <f>Receipts!G14</f>
        <v>0</v>
      </c>
      <c r="E7" s="31">
        <v>0</v>
      </c>
      <c r="G7" s="31">
        <f>C7-E7</f>
        <v>0</v>
      </c>
    </row>
    <row r="8" spans="1:8" x14ac:dyDescent="0.3">
      <c r="A8" s="30" t="s">
        <v>22</v>
      </c>
      <c r="C8" s="31">
        <f>Receipts!H14</f>
        <v>0</v>
      </c>
      <c r="E8" s="31">
        <v>0</v>
      </c>
    </row>
    <row r="9" spans="1:8" x14ac:dyDescent="0.3">
      <c r="A9" s="30" t="s">
        <v>32</v>
      </c>
      <c r="C9" s="31">
        <f>Receipts!I14</f>
        <v>0</v>
      </c>
      <c r="E9" s="31">
        <v>0</v>
      </c>
    </row>
    <row r="11" spans="1:8" ht="15" thickBot="1" x14ac:dyDescent="0.35">
      <c r="A11" s="29" t="s">
        <v>36</v>
      </c>
      <c r="B11" s="29"/>
      <c r="C11" s="33">
        <f>SUM(C5:C10)</f>
        <v>17100</v>
      </c>
      <c r="E11" s="33">
        <f>SUM(E5:E10)</f>
        <v>16100</v>
      </c>
      <c r="G11" s="33">
        <f>SUM(G5:G10)</f>
        <v>0</v>
      </c>
    </row>
    <row r="12" spans="1:8" ht="15" thickTop="1" x14ac:dyDescent="0.3"/>
    <row r="14" spans="1:8" x14ac:dyDescent="0.3">
      <c r="A14" s="30" t="s">
        <v>37</v>
      </c>
    </row>
    <row r="16" spans="1:8" x14ac:dyDescent="0.3">
      <c r="A16" s="30" t="str">
        <f>Payment!M133</f>
        <v>Wages, Tax &amp; NI</v>
      </c>
      <c r="C16" s="31">
        <f>Payment!M132</f>
        <v>7165.4790000000012</v>
      </c>
      <c r="E16" s="39">
        <v>6460</v>
      </c>
      <c r="G16" s="31">
        <f>E16-C16</f>
        <v>-705.47900000000118</v>
      </c>
    </row>
    <row r="17" spans="1:8" x14ac:dyDescent="0.3">
      <c r="A17" s="30" t="s">
        <v>92</v>
      </c>
      <c r="C17" s="31">
        <f>Payment!N132</f>
        <v>433.28999999999985</v>
      </c>
      <c r="E17" s="39">
        <v>500</v>
      </c>
      <c r="G17" s="31">
        <f t="shared" ref="G17:G31" si="0">E17-C17</f>
        <v>66.71000000000015</v>
      </c>
    </row>
    <row r="18" spans="1:8" x14ac:dyDescent="0.3">
      <c r="A18" s="30" t="str">
        <f>Payment!P133</f>
        <v>Equipment</v>
      </c>
      <c r="C18" s="31">
        <f>Payment!P132</f>
        <v>0</v>
      </c>
      <c r="E18" s="39"/>
      <c r="G18" s="31">
        <f t="shared" si="0"/>
        <v>0</v>
      </c>
    </row>
    <row r="19" spans="1:8" x14ac:dyDescent="0.3">
      <c r="A19" s="30" t="str">
        <f>Payment!R133</f>
        <v>Stationery, Postage &amp; Administration</v>
      </c>
      <c r="C19" s="31">
        <f>Payment!R132</f>
        <v>418.09000000000003</v>
      </c>
      <c r="E19" s="39">
        <v>150</v>
      </c>
      <c r="G19" s="31">
        <f t="shared" si="0"/>
        <v>-268.09000000000003</v>
      </c>
    </row>
    <row r="20" spans="1:8" x14ac:dyDescent="0.3">
      <c r="A20" s="30" t="str">
        <f>Payment!S133</f>
        <v>Publicity</v>
      </c>
      <c r="C20" s="31">
        <f>Payment!S132</f>
        <v>90.63</v>
      </c>
      <c r="E20" s="39">
        <v>110</v>
      </c>
      <c r="G20" s="31">
        <f t="shared" si="0"/>
        <v>19.370000000000005</v>
      </c>
    </row>
    <row r="21" spans="1:8" x14ac:dyDescent="0.3">
      <c r="A21" s="30" t="str">
        <f>Payment!T133</f>
        <v>Affiliation</v>
      </c>
      <c r="C21" s="31">
        <f>Payment!T132</f>
        <v>166.38</v>
      </c>
      <c r="E21" s="39">
        <v>180</v>
      </c>
      <c r="G21" s="31">
        <f t="shared" si="0"/>
        <v>13.620000000000005</v>
      </c>
    </row>
    <row r="22" spans="1:8" x14ac:dyDescent="0.3">
      <c r="A22" s="30" t="str">
        <f>Payment!U133</f>
        <v>Insurance</v>
      </c>
      <c r="C22" s="31">
        <f>Payment!U132</f>
        <v>300</v>
      </c>
      <c r="E22" s="39">
        <v>550</v>
      </c>
      <c r="G22" s="31">
        <f t="shared" si="0"/>
        <v>250</v>
      </c>
    </row>
    <row r="23" spans="1:8" x14ac:dyDescent="0.3">
      <c r="A23" s="30" t="str">
        <f>Payment!V4</f>
        <v>Sec 137</v>
      </c>
      <c r="C23" s="31">
        <f>Payment!V132</f>
        <v>76.650000000000006</v>
      </c>
      <c r="E23" s="39">
        <v>500</v>
      </c>
      <c r="G23" s="31">
        <f t="shared" si="0"/>
        <v>423.35</v>
      </c>
    </row>
    <row r="24" spans="1:8" x14ac:dyDescent="0.3">
      <c r="A24" s="30" t="str">
        <f>Payment!W4</f>
        <v>Training</v>
      </c>
      <c r="C24" s="31">
        <f>Payment!U134</f>
        <v>0</v>
      </c>
      <c r="E24" s="39">
        <v>300</v>
      </c>
      <c r="G24" s="31">
        <f t="shared" si="0"/>
        <v>300</v>
      </c>
    </row>
    <row r="25" spans="1:8" x14ac:dyDescent="0.3">
      <c r="A25" s="30" t="str">
        <f>Payment!X4</f>
        <v>Estate Maintenance</v>
      </c>
      <c r="C25" s="31">
        <f>Payment!X132</f>
        <v>1117</v>
      </c>
      <c r="E25" s="39">
        <v>1000</v>
      </c>
      <c r="G25" s="31">
        <f t="shared" si="0"/>
        <v>-117</v>
      </c>
    </row>
    <row r="26" spans="1:8" x14ac:dyDescent="0.3">
      <c r="A26" s="30" t="str">
        <f>Payment!Y4</f>
        <v>Circular walk</v>
      </c>
      <c r="C26" s="31">
        <f>Payment!Y132</f>
        <v>0</v>
      </c>
      <c r="E26" s="39">
        <v>200</v>
      </c>
      <c r="G26" s="31">
        <f t="shared" si="0"/>
        <v>200</v>
      </c>
    </row>
    <row r="27" spans="1:8" x14ac:dyDescent="0.3">
      <c r="A27" s="30" t="str">
        <f>Payment!AD4</f>
        <v>Audit</v>
      </c>
      <c r="C27" s="31">
        <f>Payment!AD132</f>
        <v>170</v>
      </c>
      <c r="E27" s="39">
        <v>150</v>
      </c>
      <c r="G27" s="31">
        <f t="shared" si="0"/>
        <v>-20</v>
      </c>
    </row>
    <row r="28" spans="1:8" x14ac:dyDescent="0.3">
      <c r="A28" s="30" t="str">
        <f>Payment!AB4</f>
        <v>Memorial, posts &amp; signs</v>
      </c>
      <c r="C28" s="31">
        <f>Payment!AB132</f>
        <v>1420.9199999999998</v>
      </c>
      <c r="E28" s="39">
        <v>2000</v>
      </c>
      <c r="G28" s="31">
        <f t="shared" si="0"/>
        <v>579.08000000000015</v>
      </c>
      <c r="H28" s="30" t="s">
        <v>224</v>
      </c>
    </row>
    <row r="29" spans="1:8" x14ac:dyDescent="0.3">
      <c r="A29" s="30" t="s">
        <v>98</v>
      </c>
      <c r="C29" s="31">
        <f>Payment!AC132</f>
        <v>306.83</v>
      </c>
      <c r="E29" s="39">
        <v>4000</v>
      </c>
      <c r="G29" s="31">
        <f t="shared" si="0"/>
        <v>3693.17</v>
      </c>
    </row>
    <row r="30" spans="1:8" x14ac:dyDescent="0.3">
      <c r="A30" s="30" t="s">
        <v>136</v>
      </c>
      <c r="C30" s="31">
        <f>Payment!Q132</f>
        <v>0</v>
      </c>
      <c r="E30" s="39">
        <v>200</v>
      </c>
      <c r="G30" s="31">
        <f t="shared" si="0"/>
        <v>200</v>
      </c>
    </row>
    <row r="31" spans="1:8" x14ac:dyDescent="0.3">
      <c r="A31" s="30" t="s">
        <v>166</v>
      </c>
      <c r="C31" s="31">
        <f>Payment!AE132</f>
        <v>72</v>
      </c>
      <c r="E31" s="39">
        <v>100</v>
      </c>
      <c r="G31" s="31">
        <f t="shared" si="0"/>
        <v>28</v>
      </c>
    </row>
    <row r="33" spans="1:7" ht="15" thickBot="1" x14ac:dyDescent="0.35">
      <c r="A33" s="29" t="s">
        <v>38</v>
      </c>
      <c r="B33" s="29"/>
      <c r="C33" s="33">
        <f>SUM(C16:C32)</f>
        <v>11737.269</v>
      </c>
      <c r="E33" s="33">
        <f>SUM(E16:E32)</f>
        <v>16400</v>
      </c>
      <c r="G33" s="33">
        <f>SUM(G16:G32)</f>
        <v>4662.7309999999989</v>
      </c>
    </row>
    <row r="34" spans="1:7" ht="15" thickTop="1" x14ac:dyDescent="0.3">
      <c r="A34" s="29"/>
      <c r="B34" s="29"/>
      <c r="C34" s="34"/>
    </row>
    <row r="35" spans="1:7" x14ac:dyDescent="0.3">
      <c r="A35" s="29" t="s">
        <v>5</v>
      </c>
      <c r="B35" s="29"/>
      <c r="C35" s="34">
        <f>Payment!O132</f>
        <v>475.59000000000003</v>
      </c>
    </row>
    <row r="37" spans="1:7" ht="15" thickBot="1" x14ac:dyDescent="0.35">
      <c r="A37" s="29" t="s">
        <v>39</v>
      </c>
      <c r="C37" s="33">
        <f>C11-C33-C35</f>
        <v>4887.1409999999996</v>
      </c>
    </row>
    <row r="38" spans="1:7" ht="15" thickTop="1" x14ac:dyDescent="0.3"/>
    <row r="40" spans="1:7" x14ac:dyDescent="0.3">
      <c r="A40" s="30" t="s">
        <v>40</v>
      </c>
      <c r="C40" s="40">
        <v>3109.82</v>
      </c>
      <c r="E40" s="35">
        <f>C40</f>
        <v>3109.82</v>
      </c>
    </row>
    <row r="42" spans="1:7" x14ac:dyDescent="0.3">
      <c r="A42" s="30" t="s">
        <v>39</v>
      </c>
      <c r="C42" s="31">
        <f>C37</f>
        <v>4887.1409999999996</v>
      </c>
      <c r="E42" s="31">
        <f>E11-E33</f>
        <v>-300</v>
      </c>
    </row>
    <row r="44" spans="1:7" x14ac:dyDescent="0.3">
      <c r="A44" s="30" t="s">
        <v>41</v>
      </c>
      <c r="C44" s="36">
        <f>C40+C42</f>
        <v>7996.9609999999993</v>
      </c>
      <c r="E44" s="36">
        <f>E40+E42</f>
        <v>2809.82</v>
      </c>
    </row>
  </sheetData>
  <pageMargins left="0.7" right="0.7" top="0.75" bottom="0.75" header="0.3" footer="0.3"/>
  <pageSetup paperSize="9" scale="69" orientation="landscape" r:id="rId1"/>
  <colBreaks count="1" manualBreakCount="1">
    <brk id="11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AGAR</vt:lpstr>
      <vt:lpstr>SALARY</vt:lpstr>
      <vt:lpstr>Receipts</vt:lpstr>
      <vt:lpstr>bank reconciliation</vt:lpstr>
      <vt:lpstr>Payment</vt:lpstr>
      <vt:lpstr>VAT</vt:lpstr>
      <vt:lpstr>Accounts</vt:lpstr>
      <vt:lpstr>Accounts!Print_Area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Wallace</dc:creator>
  <cp:lastModifiedBy>Stephanie  Robinson</cp:lastModifiedBy>
  <cp:lastPrinted>2024-03-19T13:29:31Z</cp:lastPrinted>
  <dcterms:created xsi:type="dcterms:W3CDTF">2015-06-14T12:00:54Z</dcterms:created>
  <dcterms:modified xsi:type="dcterms:W3CDTF">2025-04-16T17:42:43Z</dcterms:modified>
</cp:coreProperties>
</file>