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Recreation Committee\Recreation Commitee Agenda\Agenda 2023\September 2023\"/>
    </mc:Choice>
  </mc:AlternateContent>
  <xr:revisionPtr revIDLastSave="0" documentId="8_{20B87612-2B4A-4479-BBC6-9C949139C635}" xr6:coauthVersionLast="47" xr6:coauthVersionMax="47" xr10:uidLastSave="{00000000-0000-0000-0000-000000000000}"/>
  <bookViews>
    <workbookView xWindow="-108" yWindow="-108" windowWidth="23256" windowHeight="12456" firstSheet="8" activeTab="8" xr2:uid="{A06D330D-44A6-4ED5-9DC2-A5330C6C38A1}"/>
  </bookViews>
  <sheets>
    <sheet name="2017-2018" sheetId="1" state="hidden" r:id="rId1"/>
    <sheet name="OLD BURY 2019" sheetId="2" state="hidden" r:id="rId2"/>
    <sheet name="nEW bURY 2020" sheetId="3" state="hidden" r:id="rId3"/>
    <sheet name="Brookmead 2020" sheetId="4" state="hidden" r:id="rId4"/>
    <sheet name="nEW bURY Sept 2021" sheetId="7" state="hidden" r:id="rId5"/>
    <sheet name="Brookmead September 2021" sheetId="8" state="hidden" r:id="rId6"/>
    <sheet name="Brookmead September 2022" sheetId="9" state="hidden" r:id="rId7"/>
    <sheet name="nEW bURY Sept 2022" sheetId="10" state="hidden" r:id="rId8"/>
    <sheet name="overview" sheetId="13" r:id="rId9"/>
    <sheet name="Brookmead 2023 to 2024" sheetId="11" r:id="rId10"/>
    <sheet name="Bury 2023-2024" sheetId="12" r:id="rId11"/>
  </sheets>
  <definedNames>
    <definedName name="_xlnm._FilterDatabase" localSheetId="3" hidden="1">'Brookmead 2020'!$A$2:$K$44</definedName>
    <definedName name="_xlnm._FilterDatabase" localSheetId="9" hidden="1">'Brookmead 2023 to 2024'!$A$2:$G$47</definedName>
    <definedName name="_xlnm._FilterDatabase" localSheetId="5" hidden="1">'Brookmead September 2021'!$A$2:$K$47</definedName>
    <definedName name="_xlnm._FilterDatabase" localSheetId="6" hidden="1">'Brookmead September 2022'!$A$2:$K$43</definedName>
    <definedName name="_xlnm._FilterDatabase" localSheetId="10" hidden="1">'Bury 2023-2024'!$A$3:$E$25</definedName>
    <definedName name="_xlnm._FilterDatabase" localSheetId="2" hidden="1">'nEW bURY 2020'!$A$3:$Q$25</definedName>
    <definedName name="_xlnm._FilterDatabase" localSheetId="4" hidden="1">'nEW bURY Sept 2021'!$A$3:$Q$25</definedName>
    <definedName name="_xlnm._FilterDatabase" localSheetId="7" hidden="1">'nEW bURY Sept 2022'!$A$3:$Q$25</definedName>
    <definedName name="_xlnm._FilterDatabase" localSheetId="1" hidden="1">'OLD BURY 2019'!$B$1:$N$54</definedName>
    <definedName name="_xlnm.Print_Area" localSheetId="3">'Brookmead 2020'!$A$1:$H$47</definedName>
    <definedName name="_xlnm.Print_Area" localSheetId="9">'Brookmead 2023 to 2024'!$A$1:$E$46</definedName>
    <definedName name="_xlnm.Print_Area" localSheetId="5">'Brookmead September 2021'!$A$1:$H$51</definedName>
    <definedName name="_xlnm.Print_Area" localSheetId="6">'Brookmead September 2022'!$A$1:$H$46</definedName>
    <definedName name="_xlnm.Print_Area" localSheetId="10">'Bury 2023-2024'!$A$1:$I$27</definedName>
    <definedName name="_xlnm.Print_Area" localSheetId="2">'nEW bURY 2020'!$A$2:$P$27</definedName>
    <definedName name="_xlnm.Print_Area" localSheetId="4">'nEW bURY Sept 2021'!$A$1:$P$29</definedName>
    <definedName name="_xlnm.Print_Area" localSheetId="7">'nEW bURY Sept 2022'!$A$2:$P$27</definedName>
    <definedName name="_xlnm.Print_Area" localSheetId="1">'OLD BURY 2019'!$B$1:$N$32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3" l="1"/>
  <c r="C11" i="13"/>
  <c r="C6" i="13"/>
  <c r="C5" i="13"/>
  <c r="C4" i="13"/>
  <c r="C52" i="11"/>
  <c r="C51" i="11"/>
  <c r="C50" i="11"/>
  <c r="E30" i="12" l="1"/>
  <c r="E29" i="12"/>
  <c r="B27" i="11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B47" i="11"/>
  <c r="C41" i="11"/>
  <c r="C38" i="11"/>
  <c r="C31" i="11"/>
  <c r="C29" i="11"/>
  <c r="C24" i="11"/>
  <c r="C21" i="11"/>
  <c r="D21" i="8"/>
  <c r="E21" i="8" s="1"/>
  <c r="F46" i="9"/>
  <c r="K27" i="10"/>
  <c r="F25" i="10"/>
  <c r="E25" i="10"/>
  <c r="G25" i="10" s="1"/>
  <c r="D25" i="10"/>
  <c r="F24" i="10"/>
  <c r="G24" i="10" s="1"/>
  <c r="E24" i="10"/>
  <c r="D24" i="10"/>
  <c r="F23" i="10"/>
  <c r="E23" i="10"/>
  <c r="G23" i="10" s="1"/>
  <c r="D23" i="10"/>
  <c r="F22" i="10"/>
  <c r="E22" i="10"/>
  <c r="G22" i="10" s="1"/>
  <c r="D22" i="10"/>
  <c r="I21" i="10"/>
  <c r="H21" i="10"/>
  <c r="G21" i="10"/>
  <c r="F21" i="10"/>
  <c r="E21" i="10"/>
  <c r="D21" i="10"/>
  <c r="F20" i="10"/>
  <c r="G20" i="10" s="1"/>
  <c r="E20" i="10"/>
  <c r="D20" i="10"/>
  <c r="F19" i="10"/>
  <c r="E19" i="10"/>
  <c r="G19" i="10" s="1"/>
  <c r="D19" i="10"/>
  <c r="F18" i="10"/>
  <c r="E18" i="10"/>
  <c r="G18" i="10" s="1"/>
  <c r="D18" i="10"/>
  <c r="I17" i="10"/>
  <c r="H17" i="10"/>
  <c r="G17" i="10"/>
  <c r="F17" i="10"/>
  <c r="E17" i="10"/>
  <c r="D17" i="10"/>
  <c r="F16" i="10"/>
  <c r="G16" i="10" s="1"/>
  <c r="E16" i="10"/>
  <c r="D16" i="10"/>
  <c r="F15" i="10"/>
  <c r="E15" i="10"/>
  <c r="G15" i="10" s="1"/>
  <c r="D15" i="10"/>
  <c r="F14" i="10"/>
  <c r="E14" i="10"/>
  <c r="G14" i="10" s="1"/>
  <c r="D14" i="10"/>
  <c r="I13" i="10"/>
  <c r="H13" i="10"/>
  <c r="G13" i="10"/>
  <c r="F13" i="10"/>
  <c r="E13" i="10"/>
  <c r="D13" i="10"/>
  <c r="F12" i="10"/>
  <c r="G12" i="10" s="1"/>
  <c r="E12" i="10"/>
  <c r="D12" i="10"/>
  <c r="F11" i="10"/>
  <c r="E11" i="10"/>
  <c r="G11" i="10" s="1"/>
  <c r="D11" i="10"/>
  <c r="F10" i="10"/>
  <c r="E10" i="10"/>
  <c r="G10" i="10" s="1"/>
  <c r="D10" i="10"/>
  <c r="I9" i="10"/>
  <c r="H9" i="10"/>
  <c r="G9" i="10"/>
  <c r="F9" i="10"/>
  <c r="E9" i="10"/>
  <c r="D9" i="10"/>
  <c r="F8" i="10"/>
  <c r="G8" i="10" s="1"/>
  <c r="E8" i="10"/>
  <c r="D8" i="10"/>
  <c r="F7" i="10"/>
  <c r="E7" i="10"/>
  <c r="G7" i="10" s="1"/>
  <c r="D7" i="10"/>
  <c r="F6" i="10"/>
  <c r="E6" i="10"/>
  <c r="G6" i="10" s="1"/>
  <c r="D6" i="10"/>
  <c r="I5" i="10"/>
  <c r="H5" i="10"/>
  <c r="G5" i="10"/>
  <c r="F5" i="10"/>
  <c r="E5" i="10"/>
  <c r="D5" i="10"/>
  <c r="F4" i="10"/>
  <c r="G4" i="10" s="1"/>
  <c r="E4" i="10"/>
  <c r="D4" i="10"/>
  <c r="B43" i="9"/>
  <c r="D43" i="9" s="1"/>
  <c r="E43" i="9" s="1"/>
  <c r="D42" i="9"/>
  <c r="E42" i="9" s="1"/>
  <c r="D41" i="9"/>
  <c r="E41" i="9" s="1"/>
  <c r="E40" i="9"/>
  <c r="D40" i="9"/>
  <c r="D39" i="9"/>
  <c r="E39" i="9" s="1"/>
  <c r="D38" i="9"/>
  <c r="E38" i="9" s="1"/>
  <c r="D37" i="9"/>
  <c r="E37" i="9" s="1"/>
  <c r="C37" i="9"/>
  <c r="E36" i="9"/>
  <c r="D36" i="9"/>
  <c r="D35" i="9"/>
  <c r="E35" i="9" s="1"/>
  <c r="D34" i="9"/>
  <c r="E34" i="9" s="1"/>
  <c r="C34" i="9"/>
  <c r="D33" i="9"/>
  <c r="E33" i="9" s="1"/>
  <c r="D32" i="9"/>
  <c r="E32" i="9" s="1"/>
  <c r="E31" i="9"/>
  <c r="D31" i="9"/>
  <c r="D30" i="9"/>
  <c r="E30" i="9" s="1"/>
  <c r="D29" i="9"/>
  <c r="E29" i="9" s="1"/>
  <c r="D28" i="9"/>
  <c r="E28" i="9" s="1"/>
  <c r="E27" i="9"/>
  <c r="D27" i="9"/>
  <c r="C27" i="9"/>
  <c r="D26" i="9"/>
  <c r="E26" i="9" s="1"/>
  <c r="E25" i="9"/>
  <c r="D25" i="9"/>
  <c r="C25" i="9"/>
  <c r="D24" i="9"/>
  <c r="E24" i="9" s="1"/>
  <c r="D23" i="9"/>
  <c r="E23" i="9" s="1"/>
  <c r="D22" i="9"/>
  <c r="E22" i="9" s="1"/>
  <c r="D21" i="9"/>
  <c r="E21" i="9" s="1"/>
  <c r="C21" i="9"/>
  <c r="D20" i="9"/>
  <c r="E20" i="9" s="1"/>
  <c r="D19" i="9"/>
  <c r="E19" i="9" s="1"/>
  <c r="E18" i="9"/>
  <c r="D18" i="9"/>
  <c r="C18" i="9"/>
  <c r="D17" i="9"/>
  <c r="E17" i="9" s="1"/>
  <c r="D16" i="9"/>
  <c r="E16" i="9" s="1"/>
  <c r="D15" i="9"/>
  <c r="E15" i="9" s="1"/>
  <c r="D14" i="9"/>
  <c r="E14" i="9" s="1"/>
  <c r="E13" i="9"/>
  <c r="D13" i="9"/>
  <c r="D12" i="9"/>
  <c r="E12" i="9" s="1"/>
  <c r="D11" i="9"/>
  <c r="E11" i="9" s="1"/>
  <c r="E10" i="9"/>
  <c r="D10" i="9"/>
  <c r="D9" i="9"/>
  <c r="E9" i="9" s="1"/>
  <c r="D8" i="9"/>
  <c r="E8" i="9" s="1"/>
  <c r="D3" i="9"/>
  <c r="E3" i="9" s="1"/>
  <c r="K27" i="7"/>
  <c r="B47" i="8"/>
  <c r="D47" i="8" s="1"/>
  <c r="E47" i="8" s="1"/>
  <c r="D46" i="8"/>
  <c r="E46" i="8" s="1"/>
  <c r="D45" i="8"/>
  <c r="E45" i="8" s="1"/>
  <c r="D44" i="8"/>
  <c r="E44" i="8" s="1"/>
  <c r="D43" i="8"/>
  <c r="E43" i="8" s="1"/>
  <c r="D42" i="8"/>
  <c r="E42" i="8" s="1"/>
  <c r="D41" i="8"/>
  <c r="E41" i="8" s="1"/>
  <c r="C41" i="8"/>
  <c r="D40" i="8"/>
  <c r="E40" i="8" s="1"/>
  <c r="D39" i="8"/>
  <c r="E39" i="8" s="1"/>
  <c r="D38" i="8"/>
  <c r="E38" i="8" s="1"/>
  <c r="C38" i="8"/>
  <c r="D37" i="8"/>
  <c r="E37" i="8" s="1"/>
  <c r="D36" i="8"/>
  <c r="E36" i="8" s="1"/>
  <c r="D35" i="8"/>
  <c r="E35" i="8" s="1"/>
  <c r="D34" i="8"/>
  <c r="E34" i="8" s="1"/>
  <c r="D33" i="8"/>
  <c r="E33" i="8" s="1"/>
  <c r="D32" i="8"/>
  <c r="E32" i="8" s="1"/>
  <c r="D31" i="8"/>
  <c r="E31" i="8" s="1"/>
  <c r="C31" i="8"/>
  <c r="D30" i="8"/>
  <c r="E30" i="8" s="1"/>
  <c r="D29" i="8"/>
  <c r="E29" i="8" s="1"/>
  <c r="C29" i="8"/>
  <c r="D28" i="8"/>
  <c r="E28" i="8" s="1"/>
  <c r="D27" i="8"/>
  <c r="E27" i="8" s="1"/>
  <c r="D26" i="8"/>
  <c r="E26" i="8" s="1"/>
  <c r="D25" i="8"/>
  <c r="E25" i="8" s="1"/>
  <c r="C25" i="8"/>
  <c r="D24" i="8"/>
  <c r="E24" i="8" s="1"/>
  <c r="D23" i="8"/>
  <c r="E23" i="8" s="1"/>
  <c r="D22" i="8"/>
  <c r="E22" i="8" s="1"/>
  <c r="C22" i="8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0" i="8"/>
  <c r="E10" i="8" s="1"/>
  <c r="D3" i="8"/>
  <c r="E3" i="8" s="1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F10" i="7"/>
  <c r="E10" i="7"/>
  <c r="D10" i="7"/>
  <c r="F9" i="7"/>
  <c r="E9" i="7"/>
  <c r="D9" i="7"/>
  <c r="F8" i="7"/>
  <c r="E8" i="7"/>
  <c r="D8" i="7"/>
  <c r="F7" i="7"/>
  <c r="E7" i="7"/>
  <c r="D7" i="7"/>
  <c r="F6" i="7"/>
  <c r="E6" i="7"/>
  <c r="D6" i="7"/>
  <c r="F5" i="7"/>
  <c r="E5" i="7"/>
  <c r="D5" i="7"/>
  <c r="F4" i="7"/>
  <c r="E4" i="7"/>
  <c r="D4" i="7"/>
  <c r="B44" i="4"/>
  <c r="D39" i="4"/>
  <c r="E39" i="4" s="1"/>
  <c r="D36" i="4"/>
  <c r="E36" i="4" s="1"/>
  <c r="D43" i="4"/>
  <c r="E43" i="4" s="1"/>
  <c r="E46" i="9" l="1"/>
  <c r="G11" i="7"/>
  <c r="I11" i="7" s="1"/>
  <c r="J29" i="7" s="1"/>
  <c r="G19" i="7"/>
  <c r="H19" i="7" s="1"/>
  <c r="G5" i="7"/>
  <c r="I5" i="7" s="1"/>
  <c r="J28" i="7" s="1"/>
  <c r="G9" i="7"/>
  <c r="H9" i="7" s="1"/>
  <c r="G17" i="7"/>
  <c r="I17" i="7" s="1"/>
  <c r="G13" i="7"/>
  <c r="I13" i="7" s="1"/>
  <c r="G8" i="7"/>
  <c r="I8" i="7" s="1"/>
  <c r="G6" i="7"/>
  <c r="I6" i="7" s="1"/>
  <c r="G22" i="7"/>
  <c r="I22" i="7" s="1"/>
  <c r="G16" i="7"/>
  <c r="H16" i="7" s="1"/>
  <c r="G24" i="7"/>
  <c r="H24" i="7" s="1"/>
  <c r="G14" i="7"/>
  <c r="I14" i="7" s="1"/>
  <c r="G21" i="7"/>
  <c r="H21" i="7" s="1"/>
  <c r="G4" i="7"/>
  <c r="I4" i="7" s="1"/>
  <c r="G7" i="7"/>
  <c r="H7" i="7" s="1"/>
  <c r="G12" i="7"/>
  <c r="I12" i="7" s="1"/>
  <c r="G15" i="7"/>
  <c r="I15" i="7" s="1"/>
  <c r="G20" i="7"/>
  <c r="H20" i="7" s="1"/>
  <c r="G23" i="7"/>
  <c r="I23" i="7" s="1"/>
  <c r="G10" i="7"/>
  <c r="I10" i="7" s="1"/>
  <c r="G18" i="7"/>
  <c r="I18" i="7" s="1"/>
  <c r="G25" i="7"/>
  <c r="H25" i="7" s="1"/>
  <c r="I8" i="10"/>
  <c r="H8" i="10"/>
  <c r="I10" i="10"/>
  <c r="H10" i="10"/>
  <c r="I23" i="10"/>
  <c r="H23" i="10"/>
  <c r="I4" i="10"/>
  <c r="I27" i="10" s="1"/>
  <c r="H4" i="10"/>
  <c r="I6" i="10"/>
  <c r="H6" i="10"/>
  <c r="I19" i="10"/>
  <c r="H19" i="10"/>
  <c r="I11" i="10"/>
  <c r="H11" i="10"/>
  <c r="I7" i="10"/>
  <c r="H7" i="10"/>
  <c r="I24" i="10"/>
  <c r="H24" i="10"/>
  <c r="I15" i="10"/>
  <c r="H15" i="10"/>
  <c r="I20" i="10"/>
  <c r="H20" i="10"/>
  <c r="I22" i="10"/>
  <c r="H22" i="10"/>
  <c r="I16" i="10"/>
  <c r="H16" i="10"/>
  <c r="I18" i="10"/>
  <c r="H18" i="10"/>
  <c r="H25" i="10"/>
  <c r="I25" i="10"/>
  <c r="I12" i="10"/>
  <c r="H12" i="10"/>
  <c r="I14" i="10"/>
  <c r="H14" i="10"/>
  <c r="E50" i="8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7" i="4"/>
  <c r="E37" i="4" s="1"/>
  <c r="D38" i="4"/>
  <c r="E38" i="4" s="1"/>
  <c r="D40" i="4"/>
  <c r="E40" i="4" s="1"/>
  <c r="D41" i="4"/>
  <c r="E41" i="4" s="1"/>
  <c r="D42" i="4"/>
  <c r="E42" i="4" s="1"/>
  <c r="D44" i="4"/>
  <c r="E44" i="4" s="1"/>
  <c r="D3" i="4"/>
  <c r="E3" i="4" s="1"/>
  <c r="C37" i="4"/>
  <c r="C34" i="4"/>
  <c r="C27" i="4"/>
  <c r="C25" i="4"/>
  <c r="C21" i="4"/>
  <c r="C18" i="4"/>
  <c r="I9" i="7" l="1"/>
  <c r="I25" i="7"/>
  <c r="H17" i="7"/>
  <c r="H8" i="7"/>
  <c r="H13" i="7"/>
  <c r="H12" i="7"/>
  <c r="I19" i="7"/>
  <c r="H11" i="7"/>
  <c r="H5" i="7"/>
  <c r="H4" i="7"/>
  <c r="H22" i="7"/>
  <c r="I7" i="7"/>
  <c r="H14" i="7"/>
  <c r="I20" i="7"/>
  <c r="I24" i="7"/>
  <c r="H6" i="7"/>
  <c r="H15" i="7"/>
  <c r="I16" i="7"/>
  <c r="I21" i="7"/>
  <c r="H10" i="7"/>
  <c r="H18" i="7"/>
  <c r="K29" i="7"/>
  <c r="L29" i="7" s="1"/>
  <c r="H23" i="7"/>
  <c r="E47" i="4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I27" i="7" l="1"/>
  <c r="G14" i="3"/>
  <c r="G7" i="3"/>
  <c r="I7" i="3" s="1"/>
  <c r="G15" i="3"/>
  <c r="I15" i="3" s="1"/>
  <c r="G5" i="3"/>
  <c r="I5" i="3" s="1"/>
  <c r="G13" i="3"/>
  <c r="I13" i="3" s="1"/>
  <c r="G19" i="3"/>
  <c r="I19" i="3" s="1"/>
  <c r="G24" i="3"/>
  <c r="I24" i="3" s="1"/>
  <c r="G22" i="3"/>
  <c r="I22" i="3" s="1"/>
  <c r="G18" i="3"/>
  <c r="H18" i="3" s="1"/>
  <c r="G8" i="3"/>
  <c r="I8" i="3" s="1"/>
  <c r="G6" i="3"/>
  <c r="I6" i="3" s="1"/>
  <c r="G17" i="3"/>
  <c r="I17" i="3" s="1"/>
  <c r="G10" i="3"/>
  <c r="I10" i="3" s="1"/>
  <c r="I14" i="3"/>
  <c r="H14" i="3"/>
  <c r="G4" i="3"/>
  <c r="I4" i="3" s="1"/>
  <c r="G9" i="3"/>
  <c r="I9" i="3" s="1"/>
  <c r="G11" i="3"/>
  <c r="I11" i="3" s="1"/>
  <c r="G20" i="3"/>
  <c r="I20" i="3" s="1"/>
  <c r="G25" i="3"/>
  <c r="I25" i="3" s="1"/>
  <c r="G16" i="3"/>
  <c r="I16" i="3" s="1"/>
  <c r="G21" i="3"/>
  <c r="I21" i="3" s="1"/>
  <c r="G23" i="3"/>
  <c r="I23" i="3" s="1"/>
  <c r="G12" i="3"/>
  <c r="I12" i="3" s="1"/>
  <c r="H15" i="3"/>
  <c r="H7" i="3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2" i="2"/>
  <c r="F20" i="2"/>
  <c r="F19" i="2"/>
  <c r="J20" i="2"/>
  <c r="I20" i="2"/>
  <c r="E29" i="2"/>
  <c r="E28" i="2"/>
  <c r="D29" i="2"/>
  <c r="D28" i="2"/>
  <c r="J29" i="2"/>
  <c r="I29" i="2"/>
  <c r="H5" i="3" l="1"/>
  <c r="H17" i="3"/>
  <c r="H13" i="3"/>
  <c r="H19" i="3"/>
  <c r="H24" i="3"/>
  <c r="H22" i="3"/>
  <c r="H10" i="3"/>
  <c r="I18" i="3"/>
  <c r="I27" i="3" s="1"/>
  <c r="H8" i="3"/>
  <c r="H20" i="3"/>
  <c r="H16" i="3"/>
  <c r="H6" i="3"/>
  <c r="H21" i="3"/>
  <c r="H11" i="3"/>
  <c r="H9" i="3"/>
  <c r="H4" i="3"/>
  <c r="H25" i="3"/>
  <c r="H12" i="3"/>
  <c r="H23" i="3"/>
  <c r="K29" i="2"/>
  <c r="L56" i="2"/>
  <c r="K20" i="2"/>
  <c r="J40" i="2"/>
  <c r="J41" i="2"/>
  <c r="J42" i="2"/>
  <c r="J43" i="2"/>
  <c r="J44" i="2"/>
  <c r="J45" i="2"/>
  <c r="J46" i="2"/>
  <c r="J47" i="2"/>
  <c r="J48" i="2"/>
  <c r="J49" i="2"/>
  <c r="I42" i="2"/>
  <c r="I43" i="2"/>
  <c r="I44" i="2"/>
  <c r="I45" i="2"/>
  <c r="I46" i="2"/>
  <c r="I47" i="2"/>
  <c r="I48" i="2"/>
  <c r="I40" i="2"/>
  <c r="J38" i="2"/>
  <c r="I38" i="2"/>
  <c r="K48" i="2" l="1"/>
  <c r="K44" i="2"/>
  <c r="K45" i="2"/>
  <c r="K43" i="2"/>
  <c r="K47" i="2"/>
  <c r="K42" i="2"/>
  <c r="K46" i="2"/>
  <c r="K40" i="2"/>
  <c r="K38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27" i="2"/>
  <c r="J28" i="2"/>
  <c r="J31" i="2"/>
  <c r="J32" i="2"/>
  <c r="J33" i="2"/>
  <c r="J34" i="2"/>
  <c r="J35" i="2"/>
  <c r="J36" i="2"/>
  <c r="J37" i="2"/>
  <c r="J39" i="2"/>
  <c r="J50" i="2"/>
  <c r="J51" i="2"/>
  <c r="J52" i="2"/>
  <c r="J53" i="2"/>
  <c r="J54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1" i="2"/>
  <c r="I22" i="2"/>
  <c r="I23" i="2"/>
  <c r="I24" i="2"/>
  <c r="I25" i="2"/>
  <c r="I26" i="2"/>
  <c r="I27" i="2"/>
  <c r="I28" i="2"/>
  <c r="I31" i="2"/>
  <c r="I32" i="2"/>
  <c r="I33" i="2"/>
  <c r="I34" i="2"/>
  <c r="I35" i="2"/>
  <c r="I36" i="2"/>
  <c r="I37" i="2"/>
  <c r="I39" i="2"/>
  <c r="G41" i="2"/>
  <c r="I41" i="2" s="1"/>
  <c r="I49" i="2"/>
  <c r="K49" i="2" s="1"/>
  <c r="I50" i="2"/>
  <c r="I51" i="2"/>
  <c r="I52" i="2"/>
  <c r="I53" i="2"/>
  <c r="I54" i="2"/>
  <c r="I2" i="2"/>
  <c r="K52" i="2" l="1"/>
  <c r="K53" i="2"/>
  <c r="K37" i="2"/>
  <c r="K33" i="2"/>
  <c r="K27" i="2"/>
  <c r="K18" i="2"/>
  <c r="K10" i="2"/>
  <c r="K34" i="2"/>
  <c r="K28" i="2"/>
  <c r="K19" i="2"/>
  <c r="K15" i="2"/>
  <c r="K11" i="2"/>
  <c r="K7" i="2"/>
  <c r="K3" i="2"/>
  <c r="K36" i="2"/>
  <c r="K17" i="2"/>
  <c r="K35" i="2"/>
  <c r="K31" i="2"/>
  <c r="K4" i="2"/>
  <c r="K32" i="2"/>
  <c r="K2" i="2"/>
  <c r="K41" i="2"/>
  <c r="K9" i="2"/>
  <c r="K13" i="2"/>
  <c r="K5" i="2"/>
  <c r="K25" i="2"/>
  <c r="K21" i="2"/>
  <c r="K16" i="2"/>
  <c r="J56" i="2"/>
  <c r="K24" i="2"/>
  <c r="K12" i="2"/>
  <c r="K51" i="2"/>
  <c r="K23" i="2"/>
  <c r="K54" i="2"/>
  <c r="K50" i="2"/>
  <c r="K26" i="2"/>
  <c r="K22" i="2"/>
  <c r="K14" i="2"/>
  <c r="K6" i="2"/>
  <c r="I56" i="2"/>
  <c r="K56" i="2" l="1"/>
</calcChain>
</file>

<file path=xl/sharedStrings.xml><?xml version="1.0" encoding="utf-8"?>
<sst xmlns="http://schemas.openxmlformats.org/spreadsheetml/2006/main" count="973" uniqueCount="259">
  <si>
    <t>Allotment Number</t>
  </si>
  <si>
    <t>Sub Tenant</t>
  </si>
  <si>
    <t>Reviewed 2017</t>
  </si>
  <si>
    <t>Contact details</t>
  </si>
  <si>
    <t>Brookmead 1</t>
  </si>
  <si>
    <t>Jason Buckley</t>
  </si>
  <si>
    <t>jasonbuckley988@gmail.com</t>
  </si>
  <si>
    <t>Brookmead 2</t>
  </si>
  <si>
    <t>Brookmead 3</t>
  </si>
  <si>
    <t>Brookmead 4</t>
  </si>
  <si>
    <t>Katrina Tolliday</t>
  </si>
  <si>
    <t>info@kjtgardens.com</t>
  </si>
  <si>
    <t>Brookmead 5</t>
  </si>
  <si>
    <t>Brookmead 6</t>
  </si>
  <si>
    <t>Brookmead 7</t>
  </si>
  <si>
    <t>Pre School</t>
  </si>
  <si>
    <t>Brookmead 8</t>
  </si>
  <si>
    <t>Brookmead 9</t>
  </si>
  <si>
    <t>Brookmead 10</t>
  </si>
  <si>
    <t>Derek Prince</t>
  </si>
  <si>
    <t>Ragwood,Hatchfields,Great Waltham, CM3 1DB</t>
  </si>
  <si>
    <t>Brookmead 11</t>
  </si>
  <si>
    <t>Brookmead 12</t>
  </si>
  <si>
    <t>Brookmead 13</t>
  </si>
  <si>
    <t>Jane Goldsmith</t>
  </si>
  <si>
    <t>Brookmead 14</t>
  </si>
  <si>
    <t>David Bates</t>
  </si>
  <si>
    <t>davidabates@tiscali.co.uk</t>
  </si>
  <si>
    <t>Brookmead 15</t>
  </si>
  <si>
    <t>Brookmead 16</t>
  </si>
  <si>
    <t>David Excell</t>
  </si>
  <si>
    <t>Brookmead 17</t>
  </si>
  <si>
    <t>Alison Dewar</t>
  </si>
  <si>
    <t>Jo Palmer</t>
  </si>
  <si>
    <t>jopalmer@lashes2508.plus.com</t>
  </si>
  <si>
    <t>Brookmead 19A</t>
  </si>
  <si>
    <t>Sue Joyce</t>
  </si>
  <si>
    <t>2 south street , Great Waltham , CM3 1DF</t>
  </si>
  <si>
    <t>Brookmead 19B</t>
  </si>
  <si>
    <t>Dave Andrews</t>
  </si>
  <si>
    <t>David.andrews44@live.co.uk</t>
  </si>
  <si>
    <t>Brookmead 20</t>
  </si>
  <si>
    <t>Roger Seymour ,Amanda Lodge</t>
  </si>
  <si>
    <t>Brookmead 21</t>
  </si>
  <si>
    <t>Sarah Dickie</t>
  </si>
  <si>
    <t>Sarahjdickie4@gmail.com</t>
  </si>
  <si>
    <t>Brookmead 22</t>
  </si>
  <si>
    <t>Brookmead 23</t>
  </si>
  <si>
    <t>Brookmead 24</t>
  </si>
  <si>
    <t>Brookmead 26A</t>
  </si>
  <si>
    <t>Matthew.bradley12@outlook.com</t>
  </si>
  <si>
    <t>Brookmead 26B</t>
  </si>
  <si>
    <t>Brookmead 27</t>
  </si>
  <si>
    <t>Brian Clark</t>
  </si>
  <si>
    <t>Brookmead 28</t>
  </si>
  <si>
    <t>Brookmead 29</t>
  </si>
  <si>
    <t>Peter Bradley</t>
  </si>
  <si>
    <t>Brookmead 30</t>
  </si>
  <si>
    <t>17 Cherry Garden Road , Great Waltham, CM3 1DH</t>
  </si>
  <si>
    <t>Adrian Poulton</t>
  </si>
  <si>
    <t>Bury Lane 2</t>
  </si>
  <si>
    <t>Bury Lane 4 a</t>
  </si>
  <si>
    <t>Bury Lane 4 b</t>
  </si>
  <si>
    <t>Bury Lane 4c</t>
  </si>
  <si>
    <t>sjgouch@hotmail.com</t>
  </si>
  <si>
    <t>Bury Lane 5</t>
  </si>
  <si>
    <t>Peter Jackson</t>
  </si>
  <si>
    <t>vandp@btinternet.com</t>
  </si>
  <si>
    <t>Bury Lane 6</t>
  </si>
  <si>
    <t>Cath Clutterbuck</t>
  </si>
  <si>
    <t>ceclutt@gmail.com</t>
  </si>
  <si>
    <t>Bury Lane 7</t>
  </si>
  <si>
    <t xml:space="preserve">Bury Lane 8 </t>
  </si>
  <si>
    <t>Robert Johnson</t>
  </si>
  <si>
    <t>robertandwendy@johnsonemail.me.uk</t>
  </si>
  <si>
    <t xml:space="preserve">Brian Charlesworth </t>
  </si>
  <si>
    <t>Oliver1ollie22@gmail.com</t>
  </si>
  <si>
    <t>Total</t>
  </si>
  <si>
    <t xml:space="preserve"> Vacant</t>
  </si>
  <si>
    <t>Bury Lane 1a</t>
  </si>
  <si>
    <t>Bury Lane 1b</t>
  </si>
  <si>
    <t>Nicola Foss</t>
  </si>
  <si>
    <t>lauramitson@gmail.com</t>
  </si>
  <si>
    <t>Matthew Bradley</t>
  </si>
  <si>
    <t>Brookmead 31A</t>
  </si>
  <si>
    <t>Brookmead 31B</t>
  </si>
  <si>
    <t>Bury Lane 3A</t>
  </si>
  <si>
    <t>Bury Lane 3B</t>
  </si>
  <si>
    <t>Bury Lane 3C</t>
  </si>
  <si>
    <t>Area Rods
/ 273.52941</t>
  </si>
  <si>
    <t>Sam McGee</t>
  </si>
  <si>
    <t>Debbie Rolph</t>
  </si>
  <si>
    <t>foss.nicola6@gmail.com</t>
  </si>
  <si>
    <t>debrolph@btinternet.com</t>
  </si>
  <si>
    <t>Bury Lane 9 B (was  6B)</t>
  </si>
  <si>
    <t>Bury Lane 9 A (was 6A)</t>
  </si>
  <si>
    <t>Bury Lane 9 C (Was 6C)</t>
  </si>
  <si>
    <t>roamy25@hotmail.com</t>
  </si>
  <si>
    <t>Walnut Tree Cottage, Barrack Lane, Great Waltham , CM3 1EP</t>
  </si>
  <si>
    <t>3 Cherry Garden Road, Great Waltham CM3 1DH</t>
  </si>
  <si>
    <t>4 Cherry Garden Road, Great Waltham CM3 1DH</t>
  </si>
  <si>
    <t>alison@straightpr.co.uk</t>
  </si>
  <si>
    <t>pexcell7@aol.com</t>
  </si>
  <si>
    <t>Church Gate Lodge, The Village , Great Waltham, CM3 1DE</t>
  </si>
  <si>
    <t>New Rate 2021</t>
  </si>
  <si>
    <t>????????? Gary</t>
  </si>
  <si>
    <t>Brookmead 25A</t>
  </si>
  <si>
    <t>charlotte9289@googlemail.com</t>
  </si>
  <si>
    <t>sarahnicola85@hotmail</t>
  </si>
  <si>
    <t>Brookmead 18A</t>
  </si>
  <si>
    <t>Brookmead 18B</t>
  </si>
  <si>
    <t>Brookmead 25B</t>
  </si>
  <si>
    <t>geri.gwvh@gmail.com</t>
  </si>
  <si>
    <t xml:space="preserve">Ludivine Kadimba </t>
  </si>
  <si>
    <t>Sarah Nicol</t>
  </si>
  <si>
    <t>Diane_Mal@icloud.com</t>
  </si>
  <si>
    <t>Diane Malerich</t>
  </si>
  <si>
    <t>Ric Welch</t>
  </si>
  <si>
    <t>Hannah Bayne</t>
  </si>
  <si>
    <t>Geri Roe</t>
  </si>
  <si>
    <t>Charlotte Evans</t>
  </si>
  <si>
    <t>dappertutto94@hotmail.com</t>
  </si>
  <si>
    <t>yes</t>
  </si>
  <si>
    <t>redmachenka@gmail.com</t>
  </si>
  <si>
    <t>ludsk@icloud.com</t>
  </si>
  <si>
    <t>Area
 Square
 Feet</t>
  </si>
  <si>
    <t>Reviewed 
2020</t>
  </si>
  <si>
    <t>paid 2020</t>
  </si>
  <si>
    <t>Vacant</t>
  </si>
  <si>
    <t>Feet</t>
  </si>
  <si>
    <t>Rods</t>
  </si>
  <si>
    <r>
      <t xml:space="preserve">Rent per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</t>
    </r>
  </si>
  <si>
    <t>Plot</t>
  </si>
  <si>
    <r>
      <t xml:space="preserve">Width </t>
    </r>
    <r>
      <rPr>
        <sz val="12"/>
        <color theme="1"/>
        <rFont val="Calibri"/>
        <family val="2"/>
      </rPr>
      <t>↔</t>
    </r>
  </si>
  <si>
    <r>
      <t xml:space="preserve">Length </t>
    </r>
    <r>
      <rPr>
        <sz val="12"/>
        <color theme="1"/>
        <rFont val="Calibri"/>
        <family val="2"/>
      </rPr>
      <t>↕</t>
    </r>
  </si>
  <si>
    <r>
      <t>2</t>
    </r>
    <r>
      <rPr>
        <sz val="12"/>
        <color rgb="FF000000"/>
        <rFont val="Calibri"/>
        <family val="2"/>
        <scheme val="minor"/>
      </rPr>
      <t>ft</t>
    </r>
  </si>
  <si>
    <r>
      <t>2</t>
    </r>
    <r>
      <rPr>
        <sz val="12"/>
        <color rgb="FF000000"/>
        <rFont val="Calibri"/>
        <family val="2"/>
        <scheme val="minor"/>
      </rPr>
      <t>rods</t>
    </r>
  </si>
  <si>
    <r>
      <t>2</t>
    </r>
    <r>
      <rPr>
        <sz val="12"/>
        <color rgb="FF000000"/>
        <rFont val="Calibri"/>
        <family val="2"/>
        <scheme val="minor"/>
      </rPr>
      <t>m</t>
    </r>
  </si>
  <si>
    <t>Annual Rent</t>
  </si>
  <si>
    <t>1A</t>
  </si>
  <si>
    <t>2A</t>
  </si>
  <si>
    <t>2B</t>
  </si>
  <si>
    <t>2C</t>
  </si>
  <si>
    <t>3A</t>
  </si>
  <si>
    <t>9A</t>
  </si>
  <si>
    <t>9B</t>
  </si>
  <si>
    <t>11A</t>
  </si>
  <si>
    <t>12A</t>
  </si>
  <si>
    <t>ADRIAN POULTON</t>
  </si>
  <si>
    <t>VACANT</t>
  </si>
  <si>
    <t>NIOLA FOSS</t>
  </si>
  <si>
    <t>SAM MCGEE</t>
  </si>
  <si>
    <t>DENISE WEBSTER</t>
  </si>
  <si>
    <t>CATH CLUTERBUCK</t>
  </si>
  <si>
    <t>PETER JACKSON</t>
  </si>
  <si>
    <t>ROBERT JOHNSON</t>
  </si>
  <si>
    <t>planned</t>
  </si>
  <si>
    <t>chased 01.10</t>
  </si>
  <si>
    <t>finish jan 2021</t>
  </si>
  <si>
    <t>left</t>
  </si>
  <si>
    <t>Kyria Bird</t>
  </si>
  <si>
    <t>Plt 5 Bury</t>
  </si>
  <si>
    <t>&lt;kyrianjosh@hotmail.co.uk</t>
  </si>
  <si>
    <t>JP/SG Measurements</t>
  </si>
  <si>
    <t>7 (PSch)</t>
  </si>
  <si>
    <t>Unused</t>
  </si>
  <si>
    <t>18A</t>
  </si>
  <si>
    <t>19A</t>
  </si>
  <si>
    <t>19B</t>
  </si>
  <si>
    <t>25A</t>
  </si>
  <si>
    <t>25B</t>
  </si>
  <si>
    <t>26A</t>
  </si>
  <si>
    <t>26B</t>
  </si>
  <si>
    <t>25C</t>
  </si>
  <si>
    <t>29 &amp; 30</t>
  </si>
  <si>
    <t>Sarah Whitaker Axon</t>
  </si>
  <si>
    <t>Brookmead 25C</t>
  </si>
  <si>
    <t>LAURA WHITING</t>
  </si>
  <si>
    <t>service</t>
  </si>
  <si>
    <t>Service</t>
  </si>
  <si>
    <t>Rent</t>
  </si>
  <si>
    <t>sent</t>
  </si>
  <si>
    <t>e-mail</t>
  </si>
  <si>
    <t>vacant</t>
  </si>
  <si>
    <t>hardcopy</t>
  </si>
  <si>
    <t>janegoldsmith2468@gmail.com</t>
  </si>
  <si>
    <t>ianpeter.bradley@gmail.com</t>
  </si>
  <si>
    <t>18B</t>
  </si>
  <si>
    <t>Heather Hollamby</t>
  </si>
  <si>
    <t>hlhollamby@gmail.com</t>
  </si>
  <si>
    <t xml:space="preserve">Heather Hollamby &lt;hlhollamby@gmail.com&gt; </t>
  </si>
  <si>
    <t>ottodobie@gmail.com</t>
  </si>
  <si>
    <t>hand deliver</t>
  </si>
  <si>
    <t>lauralois25@yahoo.co.uk</t>
  </si>
  <si>
    <t>adrianpoulton@hotmail.com</t>
  </si>
  <si>
    <t>07.03.21</t>
  </si>
  <si>
    <t>17.03.21</t>
  </si>
  <si>
    <t>17.03.2021</t>
  </si>
  <si>
    <t>Julie Lawrence</t>
  </si>
  <si>
    <t>jules011973@hotmail.co.uk</t>
  </si>
  <si>
    <t>19.03.2021</t>
  </si>
  <si>
    <t>Steve Radley </t>
  </si>
  <si>
    <t>s.rads@btinternet.com</t>
  </si>
  <si>
    <t>PAID</t>
  </si>
  <si>
    <t>CHEQUE</t>
  </si>
  <si>
    <t>Karen Ross</t>
  </si>
  <si>
    <t>karen28ross@sky.com</t>
  </si>
  <si>
    <t>28.03.21</t>
  </si>
  <si>
    <t>No Pay</t>
  </si>
  <si>
    <t>Paid</t>
  </si>
  <si>
    <t>1a</t>
  </si>
  <si>
    <t>1b</t>
  </si>
  <si>
    <t>1c</t>
  </si>
  <si>
    <t>1d</t>
  </si>
  <si>
    <t>Lucythorogood@yahoo.co.uk</t>
  </si>
  <si>
    <t>info@woodleypizza.co.uk</t>
  </si>
  <si>
    <t>paid</t>
  </si>
  <si>
    <t>Amy Baker</t>
  </si>
  <si>
    <t>amy.barker@wirexapp.com</t>
  </si>
  <si>
    <t> laura@woodleyspizza.co.uk</t>
  </si>
  <si>
    <t>sarahnicola85@hotmail.com</t>
  </si>
  <si>
    <t>s.warren346@googlemail.com</t>
  </si>
  <si>
    <t>10A</t>
  </si>
  <si>
    <t>10B</t>
  </si>
  <si>
    <t>mcgeemcgees@icloud.com</t>
  </si>
  <si>
    <t>sarahnicola85@hotmail.co.uk</t>
  </si>
  <si>
    <t>VACA NT</t>
  </si>
  <si>
    <t>Sarah Axon</t>
  </si>
  <si>
    <t>Gary Gadge</t>
  </si>
  <si>
    <t>Gareth Curtis</t>
  </si>
  <si>
    <t>Gareth.curtis@mac.com</t>
  </si>
  <si>
    <t>NOT PAID</t>
  </si>
  <si>
    <t>kerry bunion</t>
  </si>
  <si>
    <t>Billy Bond</t>
  </si>
  <si>
    <t>Billiebond9@hotmail.com</t>
  </si>
  <si>
    <t>katie kelly &lt;katekelly77@yahoo.com&gt;</t>
  </si>
  <si>
    <t>Katie Kelly</t>
  </si>
  <si>
    <t>Rob Anstey</t>
  </si>
  <si>
    <t>jo.burch1@btinternet.com</t>
  </si>
  <si>
    <t>gareth.curtis@mac.com</t>
  </si>
  <si>
    <t>Lucy</t>
  </si>
  <si>
    <t>Laura</t>
  </si>
  <si>
    <t>Sam Warren</t>
  </si>
  <si>
    <r>
      <t xml:space="preserve">Pre School - </t>
    </r>
    <r>
      <rPr>
        <b/>
        <sz val="11"/>
        <color theme="1"/>
        <rFont val="Calibri"/>
        <family val="2"/>
        <scheme val="minor"/>
      </rPr>
      <t>to be sub divided</t>
    </r>
  </si>
  <si>
    <t>Available 30th September 2022</t>
  </si>
  <si>
    <t>Gave up allotment 28.06.22</t>
  </si>
  <si>
    <t>Giving up allotment 01.10.2022</t>
  </si>
  <si>
    <t>contacted to ask intenions - 05.07.2022</t>
  </si>
  <si>
    <t>16A</t>
  </si>
  <si>
    <t>16B</t>
  </si>
  <si>
    <t>2a</t>
  </si>
  <si>
    <t>2b</t>
  </si>
  <si>
    <t>2c</t>
  </si>
  <si>
    <t>2d</t>
  </si>
  <si>
    <t>2e</t>
  </si>
  <si>
    <t>2f</t>
  </si>
  <si>
    <t>Taken</t>
  </si>
  <si>
    <t>Brookmead</t>
  </si>
  <si>
    <t>Bury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</si>
</sst>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\-mm\-yyyy"/>
    <numFmt numFmtId="165" formatCode="0.0"/>
    <numFmt numFmtId="166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333333"/>
      <name val="Trocchi"/>
    </font>
    <font>
      <sz val="10"/>
      <color theme="1"/>
      <name val="Times New Roman"/>
      <family val="1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indexed="64"/>
      </right>
      <top style="thin">
        <color rgb="FFFF0000"/>
      </top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4">
    <xf numFmtId="0" fontId="0" fillId="0" borderId="0" xfId="0"/>
    <xf numFmtId="8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2" fillId="0" borderId="0" xfId="1" applyAlignment="1">
      <alignment vertical="center" wrapText="1"/>
    </xf>
    <xf numFmtId="0" fontId="0" fillId="0" borderId="0" xfId="0" applyAlignment="1">
      <alignment horizontal="center"/>
    </xf>
    <xf numFmtId="0" fontId="2" fillId="2" borderId="0" xfId="1" applyFill="1" applyAlignment="1">
      <alignment wrapText="1"/>
    </xf>
    <xf numFmtId="8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44" fontId="1" fillId="3" borderId="6" xfId="2" applyFont="1" applyFill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8" fontId="0" fillId="0" borderId="15" xfId="0" applyNumberFormat="1" applyBorder="1" applyAlignment="1">
      <alignment horizontal="center" vertical="center"/>
    </xf>
    <xf numFmtId="0" fontId="0" fillId="3" borderId="0" xfId="0" applyFill="1" applyAlignment="1">
      <alignment horizontal="center"/>
    </xf>
    <xf numFmtId="8" fontId="0" fillId="3" borderId="0" xfId="0" applyNumberFormat="1" applyFill="1"/>
    <xf numFmtId="8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2" fillId="0" borderId="0" xfId="1"/>
    <xf numFmtId="0" fontId="5" fillId="4" borderId="2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166" fontId="0" fillId="0" borderId="0" xfId="3" applyNumberFormat="1" applyFont="1" applyBorder="1" applyAlignment="1"/>
    <xf numFmtId="0" fontId="0" fillId="0" borderId="24" xfId="0" applyBorder="1"/>
    <xf numFmtId="166" fontId="0" fillId="0" borderId="0" xfId="3" applyNumberFormat="1" applyFont="1" applyBorder="1" applyAlignment="1">
      <alignment horizontal="center"/>
    </xf>
    <xf numFmtId="166" fontId="0" fillId="0" borderId="24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0" fillId="4" borderId="23" xfId="0" applyFill="1" applyBorder="1" applyAlignment="1">
      <alignment horizontal="center"/>
    </xf>
    <xf numFmtId="166" fontId="0" fillId="4" borderId="0" xfId="3" applyNumberFormat="1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6" fontId="0" fillId="4" borderId="26" xfId="3" applyNumberFormat="1" applyFont="1" applyFill="1" applyBorder="1" applyAlignment="1">
      <alignment horizontal="center"/>
    </xf>
    <xf numFmtId="0" fontId="0" fillId="4" borderId="27" xfId="0" applyFill="1" applyBorder="1" applyAlignment="1">
      <alignment vertical="center"/>
    </xf>
    <xf numFmtId="0" fontId="0" fillId="0" borderId="28" xfId="0" applyBorder="1" applyAlignment="1">
      <alignment horizontal="center"/>
    </xf>
    <xf numFmtId="166" fontId="0" fillId="0" borderId="29" xfId="3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166" fontId="0" fillId="0" borderId="32" xfId="3" applyNumberFormat="1" applyFont="1" applyBorder="1" applyAlignment="1">
      <alignment horizontal="center"/>
    </xf>
    <xf numFmtId="166" fontId="0" fillId="0" borderId="24" xfId="0" applyNumberFormat="1" applyBorder="1"/>
    <xf numFmtId="16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0" fillId="0" borderId="34" xfId="0" applyBorder="1" applyAlignment="1">
      <alignment horizontal="center"/>
    </xf>
    <xf numFmtId="166" fontId="0" fillId="0" borderId="35" xfId="3" applyNumberFormat="1" applyFont="1" applyBorder="1" applyAlignment="1">
      <alignment horizontal="center"/>
    </xf>
    <xf numFmtId="0" fontId="0" fillId="0" borderId="36" xfId="0" applyBorder="1"/>
    <xf numFmtId="0" fontId="0" fillId="5" borderId="0" xfId="0" applyFill="1"/>
    <xf numFmtId="43" fontId="0" fillId="0" borderId="24" xfId="0" applyNumberFormat="1" applyBorder="1"/>
    <xf numFmtId="166" fontId="0" fillId="0" borderId="33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2" borderId="28" xfId="0" applyFill="1" applyBorder="1" applyAlignment="1">
      <alignment horizontal="center"/>
    </xf>
    <xf numFmtId="166" fontId="0" fillId="2" borderId="29" xfId="3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8" fillId="0" borderId="15" xfId="0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" fillId="3" borderId="0" xfId="0" applyFont="1" applyFill="1"/>
    <xf numFmtId="0" fontId="0" fillId="6" borderId="0" xfId="0" applyFill="1"/>
    <xf numFmtId="0" fontId="0" fillId="2" borderId="0" xfId="0" applyFill="1"/>
    <xf numFmtId="6" fontId="0" fillId="0" borderId="0" xfId="0" applyNumberFormat="1" applyAlignment="1">
      <alignment horizontal="center"/>
    </xf>
    <xf numFmtId="0" fontId="2" fillId="3" borderId="0" xfId="1" applyFill="1"/>
    <xf numFmtId="14" fontId="0" fillId="0" borderId="0" xfId="0" applyNumberFormat="1"/>
    <xf numFmtId="43" fontId="0" fillId="3" borderId="24" xfId="0" applyNumberFormat="1" applyFill="1" applyBorder="1"/>
    <xf numFmtId="43" fontId="0" fillId="3" borderId="0" xfId="0" applyNumberFormat="1" applyFill="1" applyAlignment="1">
      <alignment horizontal="center"/>
    </xf>
    <xf numFmtId="0" fontId="0" fillId="2" borderId="23" xfId="0" applyFill="1" applyBorder="1" applyAlignment="1">
      <alignment horizontal="center"/>
    </xf>
    <xf numFmtId="166" fontId="0" fillId="2" borderId="0" xfId="3" applyNumberFormat="1" applyFont="1" applyFill="1" applyBorder="1" applyAlignment="1">
      <alignment horizontal="center"/>
    </xf>
    <xf numFmtId="0" fontId="0" fillId="2" borderId="24" xfId="0" applyFill="1" applyBorder="1" applyAlignment="1">
      <alignment vertical="center"/>
    </xf>
    <xf numFmtId="43" fontId="0" fillId="2" borderId="24" xfId="0" applyNumberFormat="1" applyFill="1" applyBorder="1"/>
    <xf numFmtId="43" fontId="0" fillId="2" borderId="0" xfId="0" applyNumberForma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31" xfId="0" applyFill="1" applyBorder="1" applyAlignment="1">
      <alignment horizontal="center"/>
    </xf>
    <xf numFmtId="166" fontId="0" fillId="2" borderId="32" xfId="3" applyNumberFormat="1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6" fontId="0" fillId="3" borderId="0" xfId="3" applyNumberFormat="1" applyFont="1" applyFill="1" applyBorder="1" applyAlignment="1">
      <alignment horizontal="center"/>
    </xf>
    <xf numFmtId="166" fontId="0" fillId="2" borderId="24" xfId="0" applyNumberFormat="1" applyFill="1" applyBorder="1"/>
    <xf numFmtId="0" fontId="0" fillId="3" borderId="24" xfId="0" applyFill="1" applyBorder="1"/>
    <xf numFmtId="0" fontId="2" fillId="2" borderId="0" xfId="1" applyFill="1"/>
    <xf numFmtId="166" fontId="0" fillId="2" borderId="0" xfId="3" applyNumberFormat="1" applyFont="1" applyFill="1" applyBorder="1" applyAlignment="1"/>
    <xf numFmtId="0" fontId="0" fillId="2" borderId="24" xfId="0" applyFill="1" applyBorder="1"/>
    <xf numFmtId="6" fontId="0" fillId="2" borderId="0" xfId="0" applyNumberFormat="1" applyFill="1" applyAlignment="1">
      <alignment horizontal="center"/>
    </xf>
    <xf numFmtId="14" fontId="0" fillId="2" borderId="0" xfId="0" applyNumberFormat="1" applyFill="1"/>
    <xf numFmtId="0" fontId="11" fillId="2" borderId="0" xfId="0" applyFont="1" applyFill="1"/>
    <xf numFmtId="8" fontId="0" fillId="2" borderId="0" xfId="0" applyNumberFormat="1" applyFill="1" applyAlignment="1">
      <alignment horizontal="center"/>
    </xf>
    <xf numFmtId="0" fontId="2" fillId="3" borderId="0" xfId="1" applyFill="1" applyAlignment="1">
      <alignment wrapText="1"/>
    </xf>
    <xf numFmtId="0" fontId="1" fillId="2" borderId="0" xfId="0" applyFont="1" applyFill="1"/>
    <xf numFmtId="6" fontId="0" fillId="0" borderId="0" xfId="0" applyNumberFormat="1" applyAlignment="1">
      <alignment wrapText="1"/>
    </xf>
    <xf numFmtId="0" fontId="2" fillId="0" borderId="0" xfId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8" fontId="0" fillId="3" borderId="15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1" applyFill="1" applyAlignment="1">
      <alignment vertical="center" wrapText="1"/>
    </xf>
    <xf numFmtId="0" fontId="0" fillId="7" borderId="28" xfId="0" applyFill="1" applyBorder="1" applyAlignment="1">
      <alignment horizontal="center"/>
    </xf>
    <xf numFmtId="166" fontId="0" fillId="7" borderId="29" xfId="3" applyNumberFormat="1" applyFont="1" applyFill="1" applyBorder="1" applyAlignment="1">
      <alignment horizontal="center"/>
    </xf>
    <xf numFmtId="166" fontId="0" fillId="7" borderId="24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/>
    </xf>
    <xf numFmtId="166" fontId="0" fillId="7" borderId="32" xfId="3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166" fontId="0" fillId="2" borderId="24" xfId="0" applyNumberFormat="1" applyFill="1" applyBorder="1" applyAlignment="1">
      <alignment horizontal="center" vertical="center"/>
    </xf>
    <xf numFmtId="166" fontId="0" fillId="0" borderId="29" xfId="3" applyNumberFormat="1" applyFont="1" applyFill="1" applyBorder="1" applyAlignment="1">
      <alignment horizontal="center"/>
    </xf>
    <xf numFmtId="166" fontId="0" fillId="0" borderId="32" xfId="3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44" fontId="0" fillId="0" borderId="4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8" xfId="2" applyFont="1" applyBorder="1" applyAlignment="1">
      <alignment horizontal="center"/>
    </xf>
    <xf numFmtId="44" fontId="0" fillId="0" borderId="9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8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0" fillId="0" borderId="29" xfId="3" applyNumberFormat="1" applyFont="1" applyBorder="1" applyAlignment="1">
      <alignment horizontal="center" vertical="center"/>
    </xf>
    <xf numFmtId="166" fontId="0" fillId="0" borderId="32" xfId="3" applyNumberFormat="1" applyFont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166" fontId="0" fillId="2" borderId="30" xfId="0" applyNumberFormat="1" applyFill="1" applyBorder="1" applyAlignment="1">
      <alignment horizontal="center" vertical="center"/>
    </xf>
    <xf numFmtId="166" fontId="0" fillId="2" borderId="33" xfId="0" applyNumberFormat="1" applyFill="1" applyBorder="1" applyAlignment="1">
      <alignment horizontal="center" vertical="center"/>
    </xf>
    <xf numFmtId="166" fontId="0" fillId="3" borderId="30" xfId="0" applyNumberFormat="1" applyFill="1" applyBorder="1" applyAlignment="1">
      <alignment horizontal="center" vertical="center"/>
    </xf>
    <xf numFmtId="166" fontId="0" fillId="3" borderId="33" xfId="0" applyNumberFormat="1" applyFill="1" applyBorder="1" applyAlignment="1">
      <alignment horizontal="center" vertical="center"/>
    </xf>
    <xf numFmtId="166" fontId="0" fillId="7" borderId="30" xfId="0" applyNumberFormat="1" applyFill="1" applyBorder="1" applyAlignment="1">
      <alignment horizontal="center" vertical="center"/>
    </xf>
    <xf numFmtId="166" fontId="0" fillId="7" borderId="33" xfId="0" applyNumberFormat="1" applyFill="1" applyBorder="1" applyAlignment="1">
      <alignment horizontal="center" vertical="center"/>
    </xf>
    <xf numFmtId="10" fontId="0" fillId="0" borderId="0" xfId="0" applyNumberFormat="1"/>
    <xf numFmtId="10" fontId="0" fillId="3" borderId="0" xfId="0" applyNumberFormat="1" applyFill="1"/>
    <xf numFmtId="10" fontId="1" fillId="0" borderId="0" xfId="0" applyNumberFormat="1" applyFont="1"/>
  </cellXfs>
  <cellStyles count="4">
    <cellStyle name="Comma" xfId="3" builtinId="3"/>
    <cellStyle name="Currency" xfId="2" builtinId="4"/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12</xdr:col>
          <xdr:colOff>571500</xdr:colOff>
          <xdr:row>52</xdr:row>
          <xdr:rowOff>68580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yrianjosh@hotmail.co.uk" TargetMode="External"/><Relationship Id="rId3" Type="http://schemas.openxmlformats.org/officeDocument/2006/relationships/hyperlink" Target="mailto:Diane_Mal@icloud.com" TargetMode="External"/><Relationship Id="rId7" Type="http://schemas.openxmlformats.org/officeDocument/2006/relationships/hyperlink" Target="mailto:ludsk@icloud.com" TargetMode="External"/><Relationship Id="rId2" Type="http://schemas.openxmlformats.org/officeDocument/2006/relationships/hyperlink" Target="mailto:sarahnicola85@hotmail" TargetMode="External"/><Relationship Id="rId1" Type="http://schemas.openxmlformats.org/officeDocument/2006/relationships/hyperlink" Target="mailto:lauramitson@gmail.com" TargetMode="External"/><Relationship Id="rId6" Type="http://schemas.openxmlformats.org/officeDocument/2006/relationships/hyperlink" Target="mailto:redmachenka@gmail.com" TargetMode="External"/><Relationship Id="rId5" Type="http://schemas.openxmlformats.org/officeDocument/2006/relationships/hyperlink" Target="mailto:dappertutto94@hot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charlotte9289@googlemail.com" TargetMode="External"/><Relationship Id="rId9" Type="http://schemas.openxmlformats.org/officeDocument/2006/relationships/hyperlink" Target="mailto:kyrianjosh@hotmail.co.u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yrianjosh@hotmail.co.uk" TargetMode="External"/><Relationship Id="rId2" Type="http://schemas.openxmlformats.org/officeDocument/2006/relationships/hyperlink" Target="mailto:kyrianjosh@hotmail.co.uk" TargetMode="External"/><Relationship Id="rId1" Type="http://schemas.openxmlformats.org/officeDocument/2006/relationships/hyperlink" Target="mailto:ottodobie@gmail.co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udsk@icloud.com" TargetMode="External"/><Relationship Id="rId3" Type="http://schemas.openxmlformats.org/officeDocument/2006/relationships/hyperlink" Target="mailto:Diane_Mal@icloud.com" TargetMode="External"/><Relationship Id="rId7" Type="http://schemas.openxmlformats.org/officeDocument/2006/relationships/hyperlink" Target="mailto:hlhollamby@gmail.co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mailto:sarahnicola85@hotmail" TargetMode="External"/><Relationship Id="rId1" Type="http://schemas.openxmlformats.org/officeDocument/2006/relationships/hyperlink" Target="mailto:lauramitson@gmail.com" TargetMode="External"/><Relationship Id="rId6" Type="http://schemas.openxmlformats.org/officeDocument/2006/relationships/hyperlink" Target="mailto:dappertutto94@hotmail.com" TargetMode="External"/><Relationship Id="rId11" Type="http://schemas.openxmlformats.org/officeDocument/2006/relationships/hyperlink" Target="mailto:info@woodleypizza.co.uk" TargetMode="External"/><Relationship Id="rId5" Type="http://schemas.openxmlformats.org/officeDocument/2006/relationships/hyperlink" Target="mailto:ludsk@icloud.com" TargetMode="External"/><Relationship Id="rId10" Type="http://schemas.openxmlformats.org/officeDocument/2006/relationships/hyperlink" Target="mailto:info@woodleypizza.co.uk" TargetMode="External"/><Relationship Id="rId4" Type="http://schemas.openxmlformats.org/officeDocument/2006/relationships/hyperlink" Target="mailto:redmachenka@gmail.com" TargetMode="External"/><Relationship Id="rId9" Type="http://schemas.openxmlformats.org/officeDocument/2006/relationships/hyperlink" Target="mailto:Lucythorogood@yahoo.co.uk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kyrianjosh@hotmail.co.uk" TargetMode="External"/><Relationship Id="rId2" Type="http://schemas.openxmlformats.org/officeDocument/2006/relationships/hyperlink" Target="mailto:kyrianjosh@hotmail.co.uk" TargetMode="External"/><Relationship Id="rId1" Type="http://schemas.openxmlformats.org/officeDocument/2006/relationships/hyperlink" Target="mailto:ottodobie@gmail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cgeemcgees@icloud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Lucythorogood@yahoo.co.uk" TargetMode="External"/><Relationship Id="rId3" Type="http://schemas.openxmlformats.org/officeDocument/2006/relationships/hyperlink" Target="mailto:Diane_Mal@icloud.com" TargetMode="External"/><Relationship Id="rId7" Type="http://schemas.openxmlformats.org/officeDocument/2006/relationships/hyperlink" Target="mailto:Lucythorogood@yahoo.co.uk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mailto:sarahnicola85@hotmail.com" TargetMode="External"/><Relationship Id="rId1" Type="http://schemas.openxmlformats.org/officeDocument/2006/relationships/hyperlink" Target="mailto:lauramitson@gmail.com" TargetMode="External"/><Relationship Id="rId6" Type="http://schemas.openxmlformats.org/officeDocument/2006/relationships/hyperlink" Target="mailto:ludsk@icloud.com" TargetMode="External"/><Relationship Id="rId11" Type="http://schemas.openxmlformats.org/officeDocument/2006/relationships/hyperlink" Target="mailto:Billiebond9@hotmail.com" TargetMode="External"/><Relationship Id="rId5" Type="http://schemas.openxmlformats.org/officeDocument/2006/relationships/hyperlink" Target="mailto:dappertutto94@hotmail.com" TargetMode="External"/><Relationship Id="rId10" Type="http://schemas.openxmlformats.org/officeDocument/2006/relationships/hyperlink" Target="mailto:Gareth.curtis@mac.com" TargetMode="External"/><Relationship Id="rId4" Type="http://schemas.openxmlformats.org/officeDocument/2006/relationships/hyperlink" Target="mailto:ludsk@icloud.com" TargetMode="External"/><Relationship Id="rId9" Type="http://schemas.openxmlformats.org/officeDocument/2006/relationships/hyperlink" Target="mailto:s.warren346@google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woodleypizza.co.uk" TargetMode="External"/><Relationship Id="rId3" Type="http://schemas.openxmlformats.org/officeDocument/2006/relationships/hyperlink" Target="mailto:ludsk@icloud.com" TargetMode="External"/><Relationship Id="rId7" Type="http://schemas.openxmlformats.org/officeDocument/2006/relationships/hyperlink" Target="mailto:info@woodleypizza.co.uk" TargetMode="External"/><Relationship Id="rId2" Type="http://schemas.openxmlformats.org/officeDocument/2006/relationships/hyperlink" Target="mailto:Diane_Mal@icloud.com" TargetMode="External"/><Relationship Id="rId1" Type="http://schemas.openxmlformats.org/officeDocument/2006/relationships/hyperlink" Target="mailto:lauramitson@gmail.com" TargetMode="External"/><Relationship Id="rId6" Type="http://schemas.openxmlformats.org/officeDocument/2006/relationships/hyperlink" Target="mailto:Lucythorogood@yahoo.co.uk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mailto:ludsk@icloud.com" TargetMode="External"/><Relationship Id="rId10" Type="http://schemas.openxmlformats.org/officeDocument/2006/relationships/hyperlink" Target="mailto:s.warren346@googlemail.com" TargetMode="External"/><Relationship Id="rId4" Type="http://schemas.openxmlformats.org/officeDocument/2006/relationships/hyperlink" Target="mailto:dappertutto94@hotmail.com" TargetMode="External"/><Relationship Id="rId9" Type="http://schemas.openxmlformats.org/officeDocument/2006/relationships/hyperlink" Target="mailto:jo.burch1@btinterne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kyrianjosh@hotmail.co.uk" TargetMode="External"/><Relationship Id="rId2" Type="http://schemas.openxmlformats.org/officeDocument/2006/relationships/hyperlink" Target="mailto:kyrianjosh@hotmail.co.uk" TargetMode="External"/><Relationship Id="rId1" Type="http://schemas.openxmlformats.org/officeDocument/2006/relationships/hyperlink" Target="mailto:ottodobie@gmail.com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mcgeemcgees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0FC9-4AE1-409F-AE90-031D038CD285}">
  <dimension ref="A1"/>
  <sheetViews>
    <sheetView topLeftCell="A19" workbookViewId="0">
      <selection activeCell="O18" sqref="O18"/>
    </sheetView>
  </sheetViews>
  <sheetFormatPr defaultRowHeight="14.4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12</xdr:col>
                <xdr:colOff>571500</xdr:colOff>
                <xdr:row>52</xdr:row>
                <xdr:rowOff>68580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1372-0053-487E-BB02-48FE61E7C8FC}">
  <sheetPr>
    <pageSetUpPr fitToPage="1"/>
  </sheetPr>
  <dimension ref="A1:G54"/>
  <sheetViews>
    <sheetView topLeftCell="A27" workbookViewId="0">
      <selection activeCell="D1" sqref="D1"/>
    </sheetView>
  </sheetViews>
  <sheetFormatPr defaultRowHeight="14.4"/>
  <cols>
    <col min="4" max="4" width="26.6640625" bestFit="1" customWidth="1"/>
    <col min="5" max="5" width="10.5546875" customWidth="1"/>
    <col min="6" max="6" width="10.88671875" customWidth="1"/>
    <col min="7" max="7" width="6.77734375" style="87" customWidth="1"/>
    <col min="8" max="8" width="8.88671875" customWidth="1"/>
  </cols>
  <sheetData>
    <row r="1" spans="1:7">
      <c r="A1" s="152" t="s">
        <v>163</v>
      </c>
      <c r="B1" s="153"/>
      <c r="C1" s="154"/>
      <c r="D1" s="17"/>
    </row>
    <row r="2" spans="1:7" ht="17.399999999999999">
      <c r="A2" s="43" t="s">
        <v>132</v>
      </c>
      <c r="B2" s="44" t="s">
        <v>135</v>
      </c>
      <c r="C2" s="45"/>
    </row>
    <row r="3" spans="1:7">
      <c r="A3" s="46">
        <v>2</v>
      </c>
      <c r="B3" s="47">
        <v>627</v>
      </c>
      <c r="D3" s="87"/>
    </row>
    <row r="4" spans="1:7">
      <c r="A4" s="46" t="s">
        <v>250</v>
      </c>
      <c r="B4" s="47"/>
      <c r="E4" s="90"/>
    </row>
    <row r="5" spans="1:7">
      <c r="A5" s="46" t="s">
        <v>251</v>
      </c>
      <c r="B5" s="47"/>
      <c r="D5" s="126" t="s">
        <v>149</v>
      </c>
      <c r="E5" s="90"/>
    </row>
    <row r="6" spans="1:7">
      <c r="A6" s="46" t="s">
        <v>252</v>
      </c>
      <c r="B6" s="47"/>
      <c r="D6" s="126" t="s">
        <v>149</v>
      </c>
    </row>
    <row r="7" spans="1:7">
      <c r="A7" s="46" t="s">
        <v>253</v>
      </c>
      <c r="B7" s="47"/>
      <c r="D7" s="126" t="s">
        <v>149</v>
      </c>
      <c r="E7" s="90"/>
    </row>
    <row r="8" spans="1:7">
      <c r="A8" s="46" t="s">
        <v>254</v>
      </c>
      <c r="B8" s="47"/>
      <c r="D8" s="126"/>
      <c r="E8" s="90"/>
    </row>
    <row r="9" spans="1:7">
      <c r="A9" s="46" t="s">
        <v>255</v>
      </c>
      <c r="B9" s="47"/>
      <c r="D9" s="126"/>
      <c r="E9" s="90"/>
    </row>
    <row r="10" spans="1:7">
      <c r="A10" s="46">
        <v>1</v>
      </c>
      <c r="B10" s="47">
        <v>561</v>
      </c>
      <c r="C10" s="48"/>
      <c r="D10" s="126" t="s">
        <v>149</v>
      </c>
    </row>
    <row r="11" spans="1:7">
      <c r="A11" s="46">
        <v>3</v>
      </c>
      <c r="B11" s="49">
        <v>551</v>
      </c>
      <c r="C11" s="50"/>
    </row>
    <row r="12" spans="1:7">
      <c r="A12" s="46">
        <v>4</v>
      </c>
      <c r="B12" s="49">
        <v>455</v>
      </c>
      <c r="C12" s="51"/>
    </row>
    <row r="13" spans="1:7">
      <c r="A13" s="46">
        <v>5</v>
      </c>
      <c r="B13" s="49">
        <v>490</v>
      </c>
      <c r="C13" s="51"/>
    </row>
    <row r="14" spans="1:7">
      <c r="A14" s="46">
        <v>6</v>
      </c>
      <c r="B14" s="49">
        <v>700</v>
      </c>
      <c r="C14" s="51"/>
    </row>
    <row r="15" spans="1:7">
      <c r="A15" s="52" t="s">
        <v>164</v>
      </c>
      <c r="B15" s="53">
        <v>693</v>
      </c>
      <c r="C15" s="50"/>
      <c r="D15" t="s">
        <v>243</v>
      </c>
      <c r="E15" s="86"/>
      <c r="F15" s="86"/>
      <c r="G15" s="87" t="s">
        <v>208</v>
      </c>
    </row>
    <row r="16" spans="1:7">
      <c r="A16" s="46">
        <v>8</v>
      </c>
      <c r="B16" s="49">
        <v>330</v>
      </c>
      <c r="C16" s="51"/>
    </row>
    <row r="17" spans="1:4">
      <c r="A17" s="54" t="s">
        <v>165</v>
      </c>
      <c r="B17" s="55">
        <v>328</v>
      </c>
      <c r="C17" s="56"/>
      <c r="D17" s="69"/>
    </row>
    <row r="18" spans="1:4">
      <c r="A18" s="46">
        <v>9</v>
      </c>
      <c r="B18" s="49">
        <v>840</v>
      </c>
      <c r="C18" s="50"/>
    </row>
    <row r="19" spans="1:4">
      <c r="A19" s="46" t="s">
        <v>222</v>
      </c>
      <c r="B19" s="49">
        <v>360</v>
      </c>
      <c r="C19" s="51"/>
    </row>
    <row r="20" spans="1:4">
      <c r="A20" s="46" t="s">
        <v>223</v>
      </c>
      <c r="B20" s="49">
        <v>360</v>
      </c>
      <c r="C20" s="51"/>
      <c r="D20" s="126"/>
    </row>
    <row r="21" spans="1:4">
      <c r="A21" s="57">
        <v>11</v>
      </c>
      <c r="B21" s="58">
        <v>648</v>
      </c>
      <c r="C21" s="146">
        <f>B21+B22</f>
        <v>1080</v>
      </c>
      <c r="D21" s="126" t="s">
        <v>149</v>
      </c>
    </row>
    <row r="22" spans="1:4">
      <c r="A22" s="59">
        <v>12</v>
      </c>
      <c r="B22" s="60">
        <v>432</v>
      </c>
      <c r="C22" s="147"/>
    </row>
    <row r="23" spans="1:4">
      <c r="A23" s="46">
        <v>13</v>
      </c>
      <c r="B23" s="49">
        <v>630</v>
      </c>
      <c r="C23" s="51"/>
    </row>
    <row r="24" spans="1:4">
      <c r="A24" s="57">
        <v>14</v>
      </c>
      <c r="B24" s="58">
        <v>448</v>
      </c>
      <c r="C24" s="146">
        <f>B24+B25</f>
        <v>1056</v>
      </c>
    </row>
    <row r="25" spans="1:4">
      <c r="A25" s="59">
        <v>15</v>
      </c>
      <c r="B25" s="60">
        <v>608</v>
      </c>
      <c r="C25" s="147"/>
    </row>
    <row r="26" spans="1:4">
      <c r="A26" s="46" t="s">
        <v>248</v>
      </c>
      <c r="B26" s="49">
        <v>340</v>
      </c>
      <c r="C26" s="51"/>
    </row>
    <row r="27" spans="1:4">
      <c r="A27" s="46" t="s">
        <v>249</v>
      </c>
      <c r="B27" s="49">
        <f>17*20</f>
        <v>340</v>
      </c>
      <c r="C27" s="51"/>
    </row>
    <row r="28" spans="1:4">
      <c r="A28" s="46">
        <v>17</v>
      </c>
      <c r="B28" s="49">
        <v>640</v>
      </c>
      <c r="C28" s="61"/>
      <c r="D28" s="113" t="s">
        <v>149</v>
      </c>
    </row>
    <row r="29" spans="1:4">
      <c r="A29" s="57" t="s">
        <v>166</v>
      </c>
      <c r="B29" s="58">
        <v>629</v>
      </c>
      <c r="C29" s="146">
        <f>B29+B30</f>
        <v>1258</v>
      </c>
      <c r="D29" s="113" t="s">
        <v>149</v>
      </c>
    </row>
    <row r="30" spans="1:4">
      <c r="A30" s="59" t="s">
        <v>187</v>
      </c>
      <c r="B30" s="60">
        <v>629</v>
      </c>
      <c r="C30" s="147"/>
    </row>
    <row r="31" spans="1:4">
      <c r="A31" s="57" t="s">
        <v>167</v>
      </c>
      <c r="B31" s="58">
        <v>944</v>
      </c>
      <c r="C31" s="146">
        <f>B31+B32</f>
        <v>1664</v>
      </c>
      <c r="D31" s="87"/>
    </row>
    <row r="32" spans="1:4">
      <c r="A32" s="59" t="s">
        <v>168</v>
      </c>
      <c r="B32" s="60">
        <v>720</v>
      </c>
      <c r="C32" s="147"/>
      <c r="D32" s="4"/>
    </row>
    <row r="33" spans="1:6">
      <c r="A33" s="46">
        <v>20</v>
      </c>
      <c r="B33" s="49">
        <v>832</v>
      </c>
      <c r="C33" s="51"/>
    </row>
    <row r="34" spans="1:6">
      <c r="A34" s="46">
        <v>21</v>
      </c>
      <c r="B34" s="49">
        <v>660</v>
      </c>
      <c r="C34" s="62"/>
    </row>
    <row r="35" spans="1:6">
      <c r="A35" s="46">
        <v>22</v>
      </c>
      <c r="B35" s="49">
        <v>620</v>
      </c>
      <c r="C35" s="63"/>
    </row>
    <row r="36" spans="1:6">
      <c r="A36" s="93">
        <v>23</v>
      </c>
      <c r="B36" s="94">
        <v>518</v>
      </c>
      <c r="C36" s="107"/>
      <c r="D36" s="126" t="s">
        <v>149</v>
      </c>
    </row>
    <row r="37" spans="1:6">
      <c r="A37" s="46">
        <v>24</v>
      </c>
      <c r="B37" s="49">
        <v>592</v>
      </c>
      <c r="C37" s="48"/>
    </row>
    <row r="38" spans="1:6">
      <c r="A38" s="57" t="s">
        <v>169</v>
      </c>
      <c r="B38" s="58">
        <v>902</v>
      </c>
      <c r="C38" s="146">
        <f>B38+B39</f>
        <v>1312</v>
      </c>
      <c r="D38" s="130"/>
      <c r="F38" s="87"/>
    </row>
    <row r="39" spans="1:6">
      <c r="A39" s="59" t="s">
        <v>170</v>
      </c>
      <c r="B39" s="60">
        <v>410</v>
      </c>
      <c r="C39" s="147"/>
      <c r="D39" s="126" t="s">
        <v>149</v>
      </c>
    </row>
    <row r="40" spans="1:6">
      <c r="A40" s="74" t="s">
        <v>173</v>
      </c>
      <c r="B40" s="75">
        <v>816</v>
      </c>
      <c r="C40" s="127"/>
      <c r="D40" s="130"/>
    </row>
    <row r="41" spans="1:6">
      <c r="A41" s="57" t="s">
        <v>171</v>
      </c>
      <c r="B41" s="128">
        <v>540</v>
      </c>
      <c r="C41" s="146">
        <f>B41+B42</f>
        <v>1188</v>
      </c>
      <c r="F41" s="87"/>
    </row>
    <row r="42" spans="1:6">
      <c r="A42" s="59" t="s">
        <v>172</v>
      </c>
      <c r="B42" s="129">
        <v>648</v>
      </c>
      <c r="C42" s="147"/>
      <c r="F42" s="87"/>
    </row>
    <row r="43" spans="1:6" ht="21.6" customHeight="1">
      <c r="A43" s="46">
        <v>27</v>
      </c>
      <c r="B43" s="49">
        <v>1280</v>
      </c>
      <c r="C43" s="48"/>
    </row>
    <row r="44" spans="1:6">
      <c r="A44" s="59">
        <v>28</v>
      </c>
      <c r="B44" s="60">
        <v>1530</v>
      </c>
      <c r="C44" s="71"/>
    </row>
    <row r="45" spans="1:6">
      <c r="A45" s="148" t="s">
        <v>174</v>
      </c>
      <c r="B45" s="150">
        <v>1116</v>
      </c>
      <c r="C45" s="64"/>
    </row>
    <row r="46" spans="1:6">
      <c r="A46" s="149"/>
      <c r="B46" s="151"/>
      <c r="C46" s="65"/>
    </row>
    <row r="47" spans="1:6" ht="15" thickBot="1">
      <c r="A47" s="66">
        <v>31</v>
      </c>
      <c r="B47" s="67">
        <f>84*36</f>
        <v>3024</v>
      </c>
      <c r="C47" s="68"/>
    </row>
    <row r="50" spans="1:3">
      <c r="A50" t="s">
        <v>256</v>
      </c>
      <c r="B50">
        <v>22692</v>
      </c>
      <c r="C50" s="161">
        <f>B50/B54</f>
        <v>0.84700085849725659</v>
      </c>
    </row>
    <row r="51" spans="1:3">
      <c r="A51" t="s">
        <v>128</v>
      </c>
      <c r="B51">
        <v>3406</v>
      </c>
      <c r="C51" s="161">
        <f>B51/B54</f>
        <v>0.12713224590347505</v>
      </c>
    </row>
    <row r="52" spans="1:3">
      <c r="A52" t="s">
        <v>15</v>
      </c>
      <c r="B52">
        <v>693</v>
      </c>
      <c r="C52" s="161">
        <f>B52/B54</f>
        <v>2.586689559926841E-2</v>
      </c>
    </row>
    <row r="54" spans="1:3">
      <c r="B54">
        <v>26791</v>
      </c>
    </row>
  </sheetData>
  <autoFilter ref="A2:G47" xr:uid="{CBBDFE5A-7F69-48CA-91C8-E32635A34E73}"/>
  <mergeCells count="9">
    <mergeCell ref="C41:C42"/>
    <mergeCell ref="A45:A46"/>
    <mergeCell ref="B45:B46"/>
    <mergeCell ref="A1:C1"/>
    <mergeCell ref="C21:C22"/>
    <mergeCell ref="C24:C25"/>
    <mergeCell ref="C29:C30"/>
    <mergeCell ref="C31:C32"/>
    <mergeCell ref="C38:C39"/>
  </mergeCells>
  <pageMargins left="0.7" right="0.7" top="0.75" bottom="0.75" header="0.3" footer="0.3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6C30-1A85-492F-A2EC-5D74EE2C91C7}">
  <sheetPr>
    <pageSetUpPr fitToPage="1"/>
  </sheetPr>
  <dimension ref="A2:I32"/>
  <sheetViews>
    <sheetView zoomScale="75" zoomScaleNormal="75" workbookViewId="0">
      <selection activeCell="A29" sqref="A29:E32"/>
    </sheetView>
  </sheetViews>
  <sheetFormatPr defaultRowHeight="14.4"/>
  <cols>
    <col min="2" max="6" width="8.88671875" customWidth="1"/>
    <col min="8" max="8" width="8.88671875" customWidth="1"/>
    <col min="9" max="9" width="20.6640625" bestFit="1" customWidth="1"/>
  </cols>
  <sheetData>
    <row r="2" spans="1:5">
      <c r="B2" s="135" t="s">
        <v>129</v>
      </c>
      <c r="C2" s="136"/>
      <c r="D2" s="137"/>
    </row>
    <row r="3" spans="1:5" ht="17.399999999999999">
      <c r="A3" s="18" t="s">
        <v>132</v>
      </c>
      <c r="B3" s="19" t="s">
        <v>133</v>
      </c>
      <c r="C3" s="20" t="s">
        <v>134</v>
      </c>
      <c r="D3" s="21" t="s">
        <v>135</v>
      </c>
    </row>
    <row r="4" spans="1:5">
      <c r="A4" s="22">
        <v>1</v>
      </c>
      <c r="B4" s="23">
        <v>25</v>
      </c>
      <c r="C4" s="7">
        <v>42</v>
      </c>
      <c r="D4" s="24">
        <f>B4*C4</f>
        <v>1050</v>
      </c>
    </row>
    <row r="5" spans="1:5">
      <c r="A5" s="22" t="s">
        <v>139</v>
      </c>
      <c r="B5" s="23">
        <v>25</v>
      </c>
      <c r="C5" s="7">
        <v>12</v>
      </c>
      <c r="D5" s="24">
        <f t="shared" ref="D5:D25" si="0">B5*C5</f>
        <v>300</v>
      </c>
      <c r="E5" s="87"/>
    </row>
    <row r="6" spans="1:5">
      <c r="A6" s="22">
        <v>2</v>
      </c>
      <c r="B6" s="23">
        <v>24</v>
      </c>
      <c r="C6" s="7">
        <v>14</v>
      </c>
      <c r="D6" s="24">
        <f t="shared" si="0"/>
        <v>336</v>
      </c>
      <c r="E6" s="113" t="s">
        <v>149</v>
      </c>
    </row>
    <row r="7" spans="1:5">
      <c r="A7" s="22" t="s">
        <v>140</v>
      </c>
      <c r="B7" s="23">
        <v>24</v>
      </c>
      <c r="C7" s="7">
        <v>14</v>
      </c>
      <c r="D7" s="24">
        <f t="shared" si="0"/>
        <v>336</v>
      </c>
      <c r="E7" s="113" t="s">
        <v>149</v>
      </c>
    </row>
    <row r="8" spans="1:5">
      <c r="A8" s="22" t="s">
        <v>141</v>
      </c>
      <c r="B8" s="23">
        <v>28</v>
      </c>
      <c r="C8" s="7">
        <v>18</v>
      </c>
      <c r="D8" s="24">
        <f t="shared" si="0"/>
        <v>504</v>
      </c>
      <c r="E8" s="113" t="s">
        <v>149</v>
      </c>
    </row>
    <row r="9" spans="1:5">
      <c r="A9" s="22" t="s">
        <v>142</v>
      </c>
      <c r="B9" s="23">
        <v>28</v>
      </c>
      <c r="C9" s="7">
        <v>11</v>
      </c>
      <c r="D9" s="24">
        <f t="shared" si="0"/>
        <v>308</v>
      </c>
      <c r="E9" s="113" t="s">
        <v>149</v>
      </c>
    </row>
    <row r="10" spans="1:5">
      <c r="A10" s="22">
        <v>3</v>
      </c>
      <c r="B10" s="23">
        <v>21</v>
      </c>
      <c r="C10" s="7">
        <v>11</v>
      </c>
      <c r="D10" s="24">
        <f t="shared" si="0"/>
        <v>231</v>
      </c>
      <c r="E10" s="113" t="s">
        <v>149</v>
      </c>
    </row>
    <row r="11" spans="1:5">
      <c r="A11" s="22" t="s">
        <v>143</v>
      </c>
      <c r="B11" s="23">
        <v>21</v>
      </c>
      <c r="C11" s="7">
        <v>11</v>
      </c>
      <c r="D11" s="24">
        <f t="shared" si="0"/>
        <v>231</v>
      </c>
      <c r="E11" s="113" t="s">
        <v>149</v>
      </c>
    </row>
    <row r="12" spans="1:5">
      <c r="A12" s="22">
        <v>4</v>
      </c>
      <c r="B12" s="23">
        <v>11</v>
      </c>
      <c r="C12" s="7">
        <v>43</v>
      </c>
      <c r="D12" s="24">
        <f t="shared" si="0"/>
        <v>473</v>
      </c>
    </row>
    <row r="13" spans="1:5">
      <c r="A13" s="22">
        <v>5</v>
      </c>
      <c r="B13" s="23">
        <v>12</v>
      </c>
      <c r="C13" s="7">
        <v>38</v>
      </c>
      <c r="D13" s="24">
        <f t="shared" si="0"/>
        <v>456</v>
      </c>
      <c r="E13" s="113" t="s">
        <v>149</v>
      </c>
    </row>
    <row r="14" spans="1:5" ht="16.8" customHeight="1">
      <c r="A14" s="22">
        <v>6</v>
      </c>
      <c r="B14" s="23">
        <v>11</v>
      </c>
      <c r="C14" s="7">
        <v>38</v>
      </c>
      <c r="D14" s="24">
        <f t="shared" si="0"/>
        <v>418</v>
      </c>
      <c r="E14" s="113" t="s">
        <v>149</v>
      </c>
    </row>
    <row r="15" spans="1:5">
      <c r="A15" s="22">
        <v>7</v>
      </c>
      <c r="B15" s="23">
        <v>24</v>
      </c>
      <c r="C15" s="7">
        <v>17</v>
      </c>
      <c r="D15" s="24">
        <f t="shared" si="0"/>
        <v>408</v>
      </c>
      <c r="E15" s="113" t="s">
        <v>149</v>
      </c>
    </row>
    <row r="16" spans="1:5">
      <c r="A16" s="22">
        <v>8</v>
      </c>
      <c r="B16" s="23">
        <v>26</v>
      </c>
      <c r="C16" s="7">
        <v>23</v>
      </c>
      <c r="D16" s="24">
        <f t="shared" si="0"/>
        <v>598</v>
      </c>
      <c r="E16" s="87"/>
    </row>
    <row r="17" spans="1:9">
      <c r="A17" s="22">
        <v>9</v>
      </c>
      <c r="B17" s="23">
        <v>43</v>
      </c>
      <c r="C17" s="7">
        <v>18</v>
      </c>
      <c r="D17" s="24">
        <f t="shared" si="0"/>
        <v>774</v>
      </c>
    </row>
    <row r="18" spans="1:9">
      <c r="A18" s="22" t="s">
        <v>144</v>
      </c>
      <c r="B18" s="23">
        <v>15</v>
      </c>
      <c r="C18" s="7">
        <v>20</v>
      </c>
      <c r="D18" s="24">
        <f t="shared" si="0"/>
        <v>300</v>
      </c>
    </row>
    <row r="19" spans="1:9">
      <c r="A19" s="22" t="s">
        <v>145</v>
      </c>
      <c r="B19" s="23">
        <v>57</v>
      </c>
      <c r="C19" s="7">
        <v>21</v>
      </c>
      <c r="D19" s="24">
        <f t="shared" si="0"/>
        <v>1197</v>
      </c>
    </row>
    <row r="20" spans="1:9">
      <c r="A20" s="22">
        <v>10</v>
      </c>
      <c r="B20" s="23">
        <v>24</v>
      </c>
      <c r="C20" s="7">
        <v>20</v>
      </c>
      <c r="D20" s="24">
        <f t="shared" si="0"/>
        <v>480</v>
      </c>
    </row>
    <row r="21" spans="1:9">
      <c r="A21" s="22">
        <v>11</v>
      </c>
      <c r="B21" s="23">
        <v>56</v>
      </c>
      <c r="C21" s="7">
        <v>20</v>
      </c>
      <c r="D21" s="24">
        <f t="shared" si="0"/>
        <v>1120</v>
      </c>
    </row>
    <row r="22" spans="1:9">
      <c r="A22" s="22" t="s">
        <v>146</v>
      </c>
      <c r="B22" s="23">
        <v>32</v>
      </c>
      <c r="C22" s="7">
        <v>25</v>
      </c>
      <c r="D22" s="24">
        <f t="shared" si="0"/>
        <v>800</v>
      </c>
    </row>
    <row r="23" spans="1:9">
      <c r="A23" s="22">
        <v>12</v>
      </c>
      <c r="B23" s="23">
        <v>21</v>
      </c>
      <c r="C23" s="7">
        <v>16</v>
      </c>
      <c r="D23" s="24">
        <f t="shared" si="0"/>
        <v>336</v>
      </c>
    </row>
    <row r="24" spans="1:9">
      <c r="A24" s="22" t="s">
        <v>147</v>
      </c>
      <c r="B24" s="23">
        <v>27</v>
      </c>
      <c r="C24" s="7">
        <v>11</v>
      </c>
      <c r="D24" s="24">
        <f t="shared" si="0"/>
        <v>297</v>
      </c>
    </row>
    <row r="25" spans="1:9">
      <c r="A25" s="29">
        <v>13</v>
      </c>
      <c r="B25" s="30">
        <v>49</v>
      </c>
      <c r="C25" s="31">
        <v>37</v>
      </c>
      <c r="D25" s="32">
        <f t="shared" si="0"/>
        <v>1813</v>
      </c>
      <c r="E25" s="113" t="s">
        <v>149</v>
      </c>
    </row>
    <row r="28" spans="1:9">
      <c r="E28" s="161"/>
    </row>
    <row r="29" spans="1:9">
      <c r="A29" t="s">
        <v>128</v>
      </c>
      <c r="B29">
        <v>5041</v>
      </c>
      <c r="E29" s="161">
        <f>B29/B32</f>
        <v>0.39487701707660977</v>
      </c>
      <c r="I29" s="1"/>
    </row>
    <row r="30" spans="1:9">
      <c r="A30" t="s">
        <v>256</v>
      </c>
      <c r="B30">
        <v>7725</v>
      </c>
      <c r="E30" s="161">
        <f>B30/B32</f>
        <v>0.60512298292339028</v>
      </c>
    </row>
    <row r="31" spans="1:9">
      <c r="E31" s="161"/>
    </row>
    <row r="32" spans="1:9">
      <c r="A32" t="s">
        <v>77</v>
      </c>
      <c r="B32">
        <v>12766</v>
      </c>
    </row>
  </sheetData>
  <autoFilter ref="A3:I25" xr:uid="{E4AB7C62-8589-48B6-9D50-CAFDA821EAF2}"/>
  <mergeCells count="1">
    <mergeCell ref="B2:D2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AD84-2659-4D82-B851-FAD8B2BBDDA0}">
  <sheetPr>
    <pageSetUpPr fitToPage="1"/>
  </sheetPr>
  <dimension ref="B1:O59"/>
  <sheetViews>
    <sheetView topLeftCell="C1" workbookViewId="0">
      <selection activeCell="C64" sqref="C64"/>
    </sheetView>
  </sheetViews>
  <sheetFormatPr defaultRowHeight="14.4"/>
  <cols>
    <col min="1" max="1" width="13.77734375" customWidth="1"/>
    <col min="2" max="2" width="21.109375" bestFit="1" customWidth="1"/>
    <col min="3" max="3" width="26.6640625" customWidth="1"/>
    <col min="4" max="4" width="11.77734375" style="7" customWidth="1"/>
    <col min="5" max="5" width="15.33203125" style="7" customWidth="1"/>
    <col min="6" max="6" width="6" customWidth="1"/>
    <col min="7" max="7" width="7.109375" customWidth="1"/>
    <col min="8" max="8" width="8.109375" customWidth="1"/>
    <col min="9" max="9" width="9.109375" customWidth="1"/>
    <col min="10" max="10" width="19.44140625" customWidth="1"/>
    <col min="11" max="11" width="13.5546875" style="7" customWidth="1"/>
    <col min="12" max="12" width="18" style="7" customWidth="1"/>
    <col min="13" max="13" width="30.5546875" style="4" customWidth="1"/>
    <col min="14" max="14" width="19.44140625" style="7" customWidth="1"/>
    <col min="15" max="15" width="12.109375" bestFit="1" customWidth="1"/>
  </cols>
  <sheetData>
    <row r="1" spans="2:14" s="13" customFormat="1" ht="43.2">
      <c r="B1" s="12" t="s">
        <v>0</v>
      </c>
      <c r="C1" s="11" t="s">
        <v>1</v>
      </c>
      <c r="D1" s="10" t="s">
        <v>125</v>
      </c>
      <c r="E1" s="10" t="s">
        <v>89</v>
      </c>
      <c r="F1" s="11" t="s">
        <v>2</v>
      </c>
      <c r="G1" s="11"/>
      <c r="H1" s="11"/>
      <c r="I1" s="11"/>
      <c r="J1" s="11"/>
      <c r="K1" s="10" t="s">
        <v>126</v>
      </c>
      <c r="L1" s="11" t="s">
        <v>104</v>
      </c>
      <c r="M1" s="10" t="s">
        <v>3</v>
      </c>
      <c r="N1" s="11" t="s">
        <v>127</v>
      </c>
    </row>
    <row r="2" spans="2:14">
      <c r="B2" t="s">
        <v>4</v>
      </c>
      <c r="C2" t="s">
        <v>5</v>
      </c>
      <c r="D2" s="7">
        <v>1008</v>
      </c>
      <c r="E2" s="7">
        <v>4</v>
      </c>
      <c r="F2" s="1">
        <v>15</v>
      </c>
      <c r="G2" s="1">
        <v>3.75</v>
      </c>
      <c r="H2" s="1">
        <v>5</v>
      </c>
      <c r="I2" s="1">
        <f t="shared" ref="I2:I36" si="0">G2*E2*0.5</f>
        <v>7.5</v>
      </c>
      <c r="J2" s="1">
        <f t="shared" ref="J2:J36" si="1">H2*E2*0.5</f>
        <v>10</v>
      </c>
      <c r="K2" s="9">
        <f>I2+J2</f>
        <v>17.5</v>
      </c>
      <c r="L2" s="9">
        <f>E2*5</f>
        <v>20</v>
      </c>
      <c r="M2" s="4" t="s">
        <v>6</v>
      </c>
      <c r="N2" s="7" t="s">
        <v>122</v>
      </c>
    </row>
    <row r="3" spans="2:14">
      <c r="B3" t="s">
        <v>7</v>
      </c>
      <c r="C3" t="s">
        <v>5</v>
      </c>
      <c r="D3" s="7">
        <v>306</v>
      </c>
      <c r="E3" s="7">
        <v>1.1000000000000001</v>
      </c>
      <c r="F3" s="1">
        <v>4.13</v>
      </c>
      <c r="G3" s="1">
        <v>3.75</v>
      </c>
      <c r="H3" s="1">
        <v>5</v>
      </c>
      <c r="I3" s="1">
        <f t="shared" si="0"/>
        <v>2.0625</v>
      </c>
      <c r="J3" s="1">
        <f t="shared" si="1"/>
        <v>2.75</v>
      </c>
      <c r="K3" s="9">
        <f t="shared" ref="K3:K54" si="2">I3+J3</f>
        <v>4.8125</v>
      </c>
      <c r="L3" s="9">
        <f t="shared" ref="L3:L54" si="3">E3*5</f>
        <v>5.5</v>
      </c>
      <c r="M3" s="4" t="s">
        <v>6</v>
      </c>
      <c r="N3" s="7" t="s">
        <v>122</v>
      </c>
    </row>
    <row r="4" spans="2:14">
      <c r="B4" t="s">
        <v>8</v>
      </c>
      <c r="C4" t="s">
        <v>116</v>
      </c>
      <c r="D4" s="7">
        <v>561</v>
      </c>
      <c r="E4" s="7">
        <v>2</v>
      </c>
      <c r="F4" s="1"/>
      <c r="G4" s="1">
        <v>3.75</v>
      </c>
      <c r="H4" s="1">
        <v>5</v>
      </c>
      <c r="I4" s="1">
        <f t="shared" si="0"/>
        <v>3.75</v>
      </c>
      <c r="J4" s="1">
        <f t="shared" si="1"/>
        <v>5</v>
      </c>
      <c r="K4" s="9">
        <f t="shared" si="2"/>
        <v>8.75</v>
      </c>
      <c r="L4" s="9">
        <f t="shared" si="3"/>
        <v>10</v>
      </c>
      <c r="M4" s="5" t="s">
        <v>115</v>
      </c>
      <c r="N4" s="7" t="s">
        <v>122</v>
      </c>
    </row>
    <row r="5" spans="2:14">
      <c r="B5" t="s">
        <v>9</v>
      </c>
      <c r="C5" t="s">
        <v>10</v>
      </c>
      <c r="D5" s="7">
        <v>455</v>
      </c>
      <c r="E5" s="7">
        <v>1.7</v>
      </c>
      <c r="F5" s="1">
        <v>6.38</v>
      </c>
      <c r="G5" s="1">
        <v>3.75</v>
      </c>
      <c r="H5" s="1">
        <v>5</v>
      </c>
      <c r="I5" s="1">
        <f t="shared" si="0"/>
        <v>3.1875</v>
      </c>
      <c r="J5" s="1">
        <f t="shared" si="1"/>
        <v>4.25</v>
      </c>
      <c r="K5" s="9">
        <f t="shared" si="2"/>
        <v>7.4375</v>
      </c>
      <c r="L5" s="9">
        <f t="shared" si="3"/>
        <v>8.5</v>
      </c>
      <c r="M5" s="4" t="s">
        <v>11</v>
      </c>
      <c r="N5" s="7" t="s">
        <v>122</v>
      </c>
    </row>
    <row r="6" spans="2:14">
      <c r="B6" t="s">
        <v>12</v>
      </c>
      <c r="C6" t="s">
        <v>10</v>
      </c>
      <c r="D6" s="7">
        <v>490</v>
      </c>
      <c r="E6" s="7">
        <v>1.8</v>
      </c>
      <c r="F6" s="1">
        <v>6.75</v>
      </c>
      <c r="G6" s="1">
        <v>3.75</v>
      </c>
      <c r="H6" s="1">
        <v>5</v>
      </c>
      <c r="I6" s="1">
        <f t="shared" si="0"/>
        <v>3.375</v>
      </c>
      <c r="J6" s="1">
        <f t="shared" si="1"/>
        <v>4.5</v>
      </c>
      <c r="K6" s="9">
        <f t="shared" si="2"/>
        <v>7.875</v>
      </c>
      <c r="L6" s="9">
        <f t="shared" si="3"/>
        <v>9</v>
      </c>
      <c r="M6" s="4" t="s">
        <v>11</v>
      </c>
      <c r="N6" s="7" t="s">
        <v>122</v>
      </c>
    </row>
    <row r="7" spans="2:14">
      <c r="B7" t="s">
        <v>13</v>
      </c>
      <c r="C7" t="s">
        <v>118</v>
      </c>
      <c r="D7" s="7">
        <v>756</v>
      </c>
      <c r="E7" s="7">
        <v>2.8</v>
      </c>
      <c r="F7" s="1">
        <v>10.5</v>
      </c>
      <c r="G7" s="1">
        <v>3.75</v>
      </c>
      <c r="H7" s="1">
        <v>5</v>
      </c>
      <c r="I7" s="1">
        <f t="shared" si="0"/>
        <v>5.25</v>
      </c>
      <c r="J7" s="1">
        <f t="shared" si="1"/>
        <v>7</v>
      </c>
      <c r="K7" s="9">
        <f t="shared" si="2"/>
        <v>12.25</v>
      </c>
      <c r="L7" s="9">
        <f t="shared" si="3"/>
        <v>14</v>
      </c>
      <c r="M7" s="8" t="s">
        <v>123</v>
      </c>
      <c r="N7" s="7" t="s">
        <v>122</v>
      </c>
    </row>
    <row r="8" spans="2:14">
      <c r="B8" t="s">
        <v>14</v>
      </c>
      <c r="C8" t="s">
        <v>15</v>
      </c>
      <c r="D8" s="7">
        <v>735</v>
      </c>
      <c r="E8" s="7">
        <v>2.7</v>
      </c>
      <c r="G8" s="1">
        <v>3.75</v>
      </c>
      <c r="H8" s="1">
        <v>5</v>
      </c>
      <c r="I8" s="1">
        <f t="shared" si="0"/>
        <v>5.0625</v>
      </c>
      <c r="J8" s="1">
        <f t="shared" si="1"/>
        <v>6.75</v>
      </c>
      <c r="K8" s="9">
        <v>0</v>
      </c>
      <c r="L8" s="9">
        <f t="shared" si="3"/>
        <v>13.5</v>
      </c>
      <c r="M8" s="5" t="s">
        <v>82</v>
      </c>
      <c r="N8" s="7" t="s">
        <v>122</v>
      </c>
    </row>
    <row r="9" spans="2:14">
      <c r="B9" t="s">
        <v>16</v>
      </c>
      <c r="C9" t="s">
        <v>117</v>
      </c>
      <c r="D9" s="7">
        <v>901</v>
      </c>
      <c r="E9" s="7">
        <v>3.3</v>
      </c>
      <c r="F9" s="1">
        <v>12.38</v>
      </c>
      <c r="G9" s="1">
        <v>3.75</v>
      </c>
      <c r="H9" s="1">
        <v>5</v>
      </c>
      <c r="I9" s="1">
        <f t="shared" si="0"/>
        <v>6.1875</v>
      </c>
      <c r="J9" s="1">
        <f t="shared" si="1"/>
        <v>8.25</v>
      </c>
      <c r="K9" s="9">
        <f t="shared" si="2"/>
        <v>14.4375</v>
      </c>
      <c r="L9" s="9">
        <f t="shared" si="3"/>
        <v>16.5</v>
      </c>
      <c r="N9" s="7" t="s">
        <v>122</v>
      </c>
    </row>
    <row r="10" spans="2:14">
      <c r="B10" t="s">
        <v>17</v>
      </c>
      <c r="C10" t="s">
        <v>113</v>
      </c>
      <c r="D10" s="7">
        <v>930</v>
      </c>
      <c r="E10" s="7">
        <v>3.4</v>
      </c>
      <c r="F10" s="1">
        <v>12.75</v>
      </c>
      <c r="G10" s="1">
        <v>3.75</v>
      </c>
      <c r="H10" s="1">
        <v>5</v>
      </c>
      <c r="I10" s="1">
        <f t="shared" si="0"/>
        <v>6.375</v>
      </c>
      <c r="J10" s="1">
        <f t="shared" si="1"/>
        <v>8.5</v>
      </c>
      <c r="K10" s="9">
        <f t="shared" si="2"/>
        <v>14.875</v>
      </c>
      <c r="L10" s="9">
        <f t="shared" si="3"/>
        <v>17</v>
      </c>
      <c r="M10" s="5" t="s">
        <v>124</v>
      </c>
      <c r="N10" s="7" t="s">
        <v>122</v>
      </c>
    </row>
    <row r="11" spans="2:14" ht="28.8">
      <c r="B11" t="s">
        <v>18</v>
      </c>
      <c r="C11" t="s">
        <v>19</v>
      </c>
      <c r="D11" s="7">
        <v>1074</v>
      </c>
      <c r="E11" s="7">
        <v>3.9</v>
      </c>
      <c r="F11" s="1">
        <v>14.63</v>
      </c>
      <c r="G11" s="1">
        <v>3.75</v>
      </c>
      <c r="H11" s="1">
        <v>5</v>
      </c>
      <c r="I11" s="1">
        <f t="shared" si="0"/>
        <v>7.3125</v>
      </c>
      <c r="J11" s="1">
        <f t="shared" si="1"/>
        <v>9.75</v>
      </c>
      <c r="K11" s="9">
        <f t="shared" si="2"/>
        <v>17.0625</v>
      </c>
      <c r="L11" s="9">
        <f t="shared" si="3"/>
        <v>19.5</v>
      </c>
      <c r="M11" s="4" t="s">
        <v>20</v>
      </c>
      <c r="N11" s="7" t="s">
        <v>122</v>
      </c>
    </row>
    <row r="12" spans="2:14" ht="28.8">
      <c r="B12" t="s">
        <v>21</v>
      </c>
      <c r="C12" t="s">
        <v>19</v>
      </c>
      <c r="D12" s="7">
        <v>672</v>
      </c>
      <c r="E12" s="7">
        <v>2.5</v>
      </c>
      <c r="F12" s="1">
        <v>9.3800000000000008</v>
      </c>
      <c r="G12" s="1">
        <v>3.75</v>
      </c>
      <c r="H12" s="1">
        <v>5</v>
      </c>
      <c r="I12" s="1">
        <f t="shared" si="0"/>
        <v>4.6875</v>
      </c>
      <c r="J12" s="1">
        <f t="shared" si="1"/>
        <v>6.25</v>
      </c>
      <c r="K12" s="9">
        <f t="shared" si="2"/>
        <v>10.9375</v>
      </c>
      <c r="L12" s="9">
        <f t="shared" si="3"/>
        <v>12.5</v>
      </c>
      <c r="M12" s="4" t="s">
        <v>20</v>
      </c>
      <c r="N12" s="7" t="s">
        <v>122</v>
      </c>
    </row>
    <row r="13" spans="2:14" ht="28.8">
      <c r="B13" t="s">
        <v>22</v>
      </c>
      <c r="C13" t="s">
        <v>19</v>
      </c>
      <c r="D13" s="7">
        <v>594</v>
      </c>
      <c r="E13" s="7">
        <v>2.2000000000000002</v>
      </c>
      <c r="F13" s="1">
        <v>8.25</v>
      </c>
      <c r="G13" s="1">
        <v>3.75</v>
      </c>
      <c r="H13" s="1">
        <v>5</v>
      </c>
      <c r="I13" s="1">
        <f t="shared" si="0"/>
        <v>4.125</v>
      </c>
      <c r="J13" s="1">
        <f t="shared" si="1"/>
        <v>5.5</v>
      </c>
      <c r="K13" s="9">
        <f t="shared" si="2"/>
        <v>9.625</v>
      </c>
      <c r="L13" s="9">
        <f t="shared" si="3"/>
        <v>11</v>
      </c>
      <c r="M13" s="4" t="s">
        <v>20</v>
      </c>
      <c r="N13" s="7" t="s">
        <v>122</v>
      </c>
    </row>
    <row r="14" spans="2:14" ht="28.8">
      <c r="B14" t="s">
        <v>23</v>
      </c>
      <c r="C14" t="s">
        <v>24</v>
      </c>
      <c r="D14" s="7">
        <v>962</v>
      </c>
      <c r="E14" s="7">
        <v>3.5</v>
      </c>
      <c r="F14" s="1">
        <v>13.13</v>
      </c>
      <c r="G14" s="1">
        <v>3.75</v>
      </c>
      <c r="H14" s="1">
        <v>5</v>
      </c>
      <c r="I14" s="1">
        <f t="shared" si="0"/>
        <v>6.5625</v>
      </c>
      <c r="J14" s="1">
        <f t="shared" si="1"/>
        <v>8.75</v>
      </c>
      <c r="K14" s="9">
        <f t="shared" si="2"/>
        <v>15.3125</v>
      </c>
      <c r="L14" s="9">
        <f t="shared" si="3"/>
        <v>17.5</v>
      </c>
      <c r="M14" s="4" t="s">
        <v>103</v>
      </c>
      <c r="N14" s="7" t="s">
        <v>122</v>
      </c>
    </row>
    <row r="15" spans="2:14">
      <c r="B15" t="s">
        <v>25</v>
      </c>
      <c r="C15" t="s">
        <v>26</v>
      </c>
      <c r="D15" s="7">
        <v>720</v>
      </c>
      <c r="E15" s="7">
        <v>2.6</v>
      </c>
      <c r="F15" s="1">
        <v>9.75</v>
      </c>
      <c r="G15" s="1">
        <v>3.75</v>
      </c>
      <c r="H15" s="1">
        <v>5</v>
      </c>
      <c r="I15" s="1">
        <f t="shared" si="0"/>
        <v>4.875</v>
      </c>
      <c r="J15" s="1">
        <f t="shared" si="1"/>
        <v>6.5</v>
      </c>
      <c r="K15" s="9">
        <f t="shared" si="2"/>
        <v>11.375</v>
      </c>
      <c r="L15" s="9">
        <f t="shared" si="3"/>
        <v>13</v>
      </c>
      <c r="M15" s="4" t="s">
        <v>27</v>
      </c>
      <c r="N15" s="7" t="s">
        <v>122</v>
      </c>
    </row>
    <row r="16" spans="2:14">
      <c r="B16" t="s">
        <v>28</v>
      </c>
      <c r="C16" t="s">
        <v>26</v>
      </c>
      <c r="D16" s="7">
        <v>720</v>
      </c>
      <c r="E16" s="7">
        <v>2.6</v>
      </c>
      <c r="F16" s="1">
        <v>9.75</v>
      </c>
      <c r="G16" s="1">
        <v>3.75</v>
      </c>
      <c r="H16" s="1">
        <v>5</v>
      </c>
      <c r="I16" s="1">
        <f t="shared" si="0"/>
        <v>4.875</v>
      </c>
      <c r="J16" s="1">
        <f t="shared" si="1"/>
        <v>6.5</v>
      </c>
      <c r="K16" s="9">
        <f t="shared" si="2"/>
        <v>11.375</v>
      </c>
      <c r="L16" s="9">
        <f t="shared" si="3"/>
        <v>13</v>
      </c>
      <c r="M16" s="4" t="s">
        <v>27</v>
      </c>
      <c r="N16" s="7" t="s">
        <v>122</v>
      </c>
    </row>
    <row r="17" spans="2:15">
      <c r="B17" s="14" t="s">
        <v>29</v>
      </c>
      <c r="C17" s="14" t="s">
        <v>30</v>
      </c>
      <c r="D17" s="38">
        <v>629</v>
      </c>
      <c r="E17" s="38">
        <v>2.2999999999999998</v>
      </c>
      <c r="F17" s="39">
        <v>8.6300000000000008</v>
      </c>
      <c r="G17" s="39">
        <v>3.75</v>
      </c>
      <c r="H17" s="39">
        <v>5</v>
      </c>
      <c r="I17" s="39">
        <f t="shared" si="0"/>
        <v>4.3125</v>
      </c>
      <c r="J17" s="39">
        <f t="shared" si="1"/>
        <v>5.75</v>
      </c>
      <c r="K17" s="40">
        <f t="shared" si="2"/>
        <v>10.0625</v>
      </c>
      <c r="L17" s="40">
        <f t="shared" si="3"/>
        <v>11.5</v>
      </c>
      <c r="M17" s="41" t="s">
        <v>102</v>
      </c>
      <c r="N17" s="7" t="s">
        <v>122</v>
      </c>
      <c r="O17" t="s">
        <v>158</v>
      </c>
    </row>
    <row r="18" spans="2:15">
      <c r="B18" t="s">
        <v>31</v>
      </c>
      <c r="C18" t="s">
        <v>32</v>
      </c>
      <c r="D18" s="7">
        <v>703</v>
      </c>
      <c r="E18" s="7">
        <v>2.6</v>
      </c>
      <c r="F18" s="1">
        <v>9.75</v>
      </c>
      <c r="G18" s="1">
        <v>3.75</v>
      </c>
      <c r="H18" s="1">
        <v>5</v>
      </c>
      <c r="I18" s="1">
        <f t="shared" si="0"/>
        <v>4.875</v>
      </c>
      <c r="J18" s="1">
        <f t="shared" si="1"/>
        <v>6.5</v>
      </c>
      <c r="K18" s="9">
        <f t="shared" si="2"/>
        <v>11.375</v>
      </c>
      <c r="L18" s="9">
        <f t="shared" si="3"/>
        <v>13</v>
      </c>
      <c r="M18" s="4" t="s">
        <v>101</v>
      </c>
      <c r="N18" s="7" t="s">
        <v>122</v>
      </c>
    </row>
    <row r="19" spans="2:15">
      <c r="B19" t="s">
        <v>109</v>
      </c>
      <c r="C19" t="s">
        <v>32</v>
      </c>
      <c r="E19" s="7">
        <v>1.97</v>
      </c>
      <c r="F19" s="1">
        <f>21.38/2</f>
        <v>10.69</v>
      </c>
      <c r="G19" s="1">
        <v>3.75</v>
      </c>
      <c r="H19" s="1">
        <v>5</v>
      </c>
      <c r="I19" s="1">
        <f t="shared" si="0"/>
        <v>3.6937500000000001</v>
      </c>
      <c r="J19" s="1">
        <f t="shared" si="1"/>
        <v>4.9249999999999998</v>
      </c>
      <c r="K19" s="9">
        <f t="shared" si="2"/>
        <v>8.6187500000000004</v>
      </c>
      <c r="L19" s="9">
        <f t="shared" si="3"/>
        <v>9.85</v>
      </c>
      <c r="M19" s="4" t="s">
        <v>101</v>
      </c>
      <c r="N19" s="7" t="s">
        <v>122</v>
      </c>
    </row>
    <row r="20" spans="2:15">
      <c r="B20" t="s">
        <v>110</v>
      </c>
      <c r="C20" t="s">
        <v>33</v>
      </c>
      <c r="E20" s="7">
        <v>1.97</v>
      </c>
      <c r="F20" s="1">
        <f>21.38/2</f>
        <v>10.69</v>
      </c>
      <c r="G20" s="1">
        <v>3.75</v>
      </c>
      <c r="H20" s="1">
        <v>5</v>
      </c>
      <c r="I20" s="1">
        <f t="shared" ref="I20" si="4">G20*E20*0.5</f>
        <v>3.6937500000000001</v>
      </c>
      <c r="J20" s="1">
        <f t="shared" ref="J20" si="5">H20*E20*0.5</f>
        <v>4.9249999999999998</v>
      </c>
      <c r="K20" s="9">
        <f t="shared" ref="K20" si="6">I20+J20</f>
        <v>8.6187500000000004</v>
      </c>
      <c r="L20" s="9">
        <f t="shared" si="3"/>
        <v>9.85</v>
      </c>
      <c r="M20" s="4" t="s">
        <v>34</v>
      </c>
      <c r="N20" s="7" t="s">
        <v>122</v>
      </c>
    </row>
    <row r="21" spans="2:15" ht="28.8">
      <c r="B21" t="s">
        <v>35</v>
      </c>
      <c r="C21" t="s">
        <v>36</v>
      </c>
      <c r="D21" s="7">
        <v>932</v>
      </c>
      <c r="E21" s="7">
        <v>3.4</v>
      </c>
      <c r="F21" s="1">
        <v>12.75</v>
      </c>
      <c r="G21" s="1">
        <v>3.75</v>
      </c>
      <c r="H21" s="1">
        <v>5</v>
      </c>
      <c r="I21" s="1">
        <f t="shared" si="0"/>
        <v>6.375</v>
      </c>
      <c r="J21" s="1">
        <f t="shared" si="1"/>
        <v>8.5</v>
      </c>
      <c r="K21" s="9">
        <f t="shared" si="2"/>
        <v>14.875</v>
      </c>
      <c r="L21" s="9">
        <f t="shared" si="3"/>
        <v>17</v>
      </c>
      <c r="M21" s="4" t="s">
        <v>37</v>
      </c>
      <c r="N21" s="7" t="s">
        <v>122</v>
      </c>
    </row>
    <row r="22" spans="2:15">
      <c r="B22" t="s">
        <v>38</v>
      </c>
      <c r="C22" t="s">
        <v>39</v>
      </c>
      <c r="D22" s="7">
        <v>933</v>
      </c>
      <c r="E22" s="7">
        <v>3.4</v>
      </c>
      <c r="F22" s="1">
        <v>12.75</v>
      </c>
      <c r="G22" s="1">
        <v>3.75</v>
      </c>
      <c r="H22" s="1">
        <v>5</v>
      </c>
      <c r="I22" s="1">
        <f t="shared" si="0"/>
        <v>6.375</v>
      </c>
      <c r="J22" s="1">
        <f t="shared" si="1"/>
        <v>8.5</v>
      </c>
      <c r="K22" s="9">
        <f t="shared" si="2"/>
        <v>14.875</v>
      </c>
      <c r="L22" s="9">
        <f t="shared" si="3"/>
        <v>17</v>
      </c>
      <c r="M22" s="4" t="s">
        <v>40</v>
      </c>
      <c r="N22" s="7" t="s">
        <v>157</v>
      </c>
    </row>
    <row r="23" spans="2:15">
      <c r="B23" t="s">
        <v>41</v>
      </c>
      <c r="C23" t="s">
        <v>42</v>
      </c>
      <c r="D23" s="7">
        <v>704</v>
      </c>
      <c r="E23" s="7">
        <v>2.6</v>
      </c>
      <c r="F23" s="1">
        <v>9.75</v>
      </c>
      <c r="G23" s="1">
        <v>3.75</v>
      </c>
      <c r="H23" s="1">
        <v>5</v>
      </c>
      <c r="I23" s="1">
        <f t="shared" si="0"/>
        <v>4.875</v>
      </c>
      <c r="J23" s="1">
        <f t="shared" si="1"/>
        <v>6.5</v>
      </c>
      <c r="K23" s="9">
        <f t="shared" si="2"/>
        <v>11.375</v>
      </c>
      <c r="L23" s="9">
        <f t="shared" si="3"/>
        <v>13</v>
      </c>
      <c r="M23" s="4" t="s">
        <v>97</v>
      </c>
      <c r="N23" s="7" t="s">
        <v>157</v>
      </c>
    </row>
    <row r="24" spans="2:15">
      <c r="B24" t="s">
        <v>43</v>
      </c>
      <c r="C24" t="s">
        <v>44</v>
      </c>
      <c r="D24" s="7">
        <v>660</v>
      </c>
      <c r="E24" s="7">
        <v>2.4</v>
      </c>
      <c r="F24" s="1">
        <v>9</v>
      </c>
      <c r="G24" s="1">
        <v>3.75</v>
      </c>
      <c r="H24" s="1">
        <v>5</v>
      </c>
      <c r="I24" s="1">
        <f t="shared" si="0"/>
        <v>4.5</v>
      </c>
      <c r="J24" s="1">
        <f t="shared" si="1"/>
        <v>6</v>
      </c>
      <c r="K24" s="9">
        <f t="shared" si="2"/>
        <v>10.5</v>
      </c>
      <c r="L24" s="9">
        <f t="shared" si="3"/>
        <v>12</v>
      </c>
      <c r="M24" s="4" t="s">
        <v>45</v>
      </c>
      <c r="N24" s="7" t="s">
        <v>122</v>
      </c>
    </row>
    <row r="25" spans="2:15">
      <c r="B25" t="s">
        <v>46</v>
      </c>
      <c r="C25" t="s">
        <v>44</v>
      </c>
      <c r="D25" s="7">
        <v>620</v>
      </c>
      <c r="E25" s="7">
        <v>2.2999999999999998</v>
      </c>
      <c r="F25" s="1">
        <v>8.6300000000000008</v>
      </c>
      <c r="G25" s="1">
        <v>3.75</v>
      </c>
      <c r="H25" s="1">
        <v>5</v>
      </c>
      <c r="I25" s="1">
        <f t="shared" si="0"/>
        <v>4.3125</v>
      </c>
      <c r="J25" s="1">
        <f t="shared" si="1"/>
        <v>5.75</v>
      </c>
      <c r="K25" s="9">
        <f t="shared" si="2"/>
        <v>10.0625</v>
      </c>
      <c r="L25" s="9">
        <f t="shared" si="3"/>
        <v>11.5</v>
      </c>
      <c r="M25" s="4" t="s">
        <v>45</v>
      </c>
      <c r="N25" s="7" t="s">
        <v>122</v>
      </c>
    </row>
    <row r="26" spans="2:15">
      <c r="B26" t="s">
        <v>47</v>
      </c>
      <c r="C26" t="s">
        <v>33</v>
      </c>
      <c r="D26" s="7">
        <v>630</v>
      </c>
      <c r="E26" s="7">
        <v>2.2999999999999998</v>
      </c>
      <c r="F26" s="1">
        <v>8.6300000000000008</v>
      </c>
      <c r="G26" s="1">
        <v>3.75</v>
      </c>
      <c r="H26" s="1">
        <v>5</v>
      </c>
      <c r="I26" s="1">
        <f t="shared" si="0"/>
        <v>4.3125</v>
      </c>
      <c r="J26" s="1">
        <f t="shared" si="1"/>
        <v>5.75</v>
      </c>
      <c r="K26" s="9">
        <f t="shared" si="2"/>
        <v>10.0625</v>
      </c>
      <c r="L26" s="9">
        <f t="shared" si="3"/>
        <v>11.5</v>
      </c>
      <c r="M26" s="4" t="s">
        <v>34</v>
      </c>
      <c r="N26" s="7" t="s">
        <v>122</v>
      </c>
    </row>
    <row r="27" spans="2:15">
      <c r="B27" t="s">
        <v>48</v>
      </c>
      <c r="C27" t="s">
        <v>105</v>
      </c>
      <c r="D27" s="7">
        <v>720</v>
      </c>
      <c r="E27" s="7">
        <v>2.6</v>
      </c>
      <c r="G27" s="1">
        <v>3.75</v>
      </c>
      <c r="H27" s="1">
        <v>5</v>
      </c>
      <c r="I27" s="1">
        <f t="shared" si="0"/>
        <v>4.875</v>
      </c>
      <c r="J27" s="1">
        <f t="shared" si="1"/>
        <v>6.5</v>
      </c>
      <c r="K27" s="9">
        <f t="shared" si="2"/>
        <v>11.375</v>
      </c>
      <c r="L27" s="9">
        <f t="shared" si="3"/>
        <v>13</v>
      </c>
      <c r="M27" s="5" t="s">
        <v>121</v>
      </c>
      <c r="N27" s="7" t="s">
        <v>122</v>
      </c>
    </row>
    <row r="28" spans="2:15">
      <c r="B28" t="s">
        <v>106</v>
      </c>
      <c r="C28" t="s">
        <v>119</v>
      </c>
      <c r="D28" s="7">
        <f>1428/2</f>
        <v>714</v>
      </c>
      <c r="E28" s="7">
        <f>5.2/2</f>
        <v>2.6</v>
      </c>
      <c r="G28" s="1">
        <v>3.75</v>
      </c>
      <c r="H28" s="1">
        <v>5</v>
      </c>
      <c r="I28" s="1">
        <f t="shared" si="0"/>
        <v>4.875</v>
      </c>
      <c r="J28" s="1">
        <f t="shared" si="1"/>
        <v>6.5</v>
      </c>
      <c r="K28" s="9">
        <f t="shared" si="2"/>
        <v>11.375</v>
      </c>
      <c r="L28" s="9">
        <f t="shared" si="3"/>
        <v>13</v>
      </c>
      <c r="M28" s="4" t="s">
        <v>112</v>
      </c>
      <c r="N28" s="7" t="s">
        <v>122</v>
      </c>
    </row>
    <row r="29" spans="2:15">
      <c r="B29" s="14" t="s">
        <v>111</v>
      </c>
      <c r="C29" s="2"/>
      <c r="D29" s="7">
        <f>1428/2</f>
        <v>714</v>
      </c>
      <c r="E29" s="7">
        <f>5.2/2</f>
        <v>2.6</v>
      </c>
      <c r="G29" s="1">
        <v>3.75</v>
      </c>
      <c r="H29" s="1">
        <v>5</v>
      </c>
      <c r="I29" s="1">
        <f t="shared" ref="I29" si="7">G29*E29*0.5</f>
        <v>4.875</v>
      </c>
      <c r="J29" s="1">
        <f t="shared" ref="J29" si="8">H29*E29*0.5</f>
        <v>6.5</v>
      </c>
      <c r="K29" s="9">
        <f t="shared" ref="K29" si="9">I29+J29</f>
        <v>11.375</v>
      </c>
      <c r="L29" s="9">
        <f t="shared" si="3"/>
        <v>13</v>
      </c>
    </row>
    <row r="30" spans="2:15">
      <c r="B30" t="s">
        <v>176</v>
      </c>
      <c r="C30" s="2"/>
      <c r="G30" s="1"/>
      <c r="H30" s="1"/>
      <c r="I30" s="1"/>
      <c r="J30" s="1"/>
      <c r="K30" s="9"/>
      <c r="L30" s="9"/>
    </row>
    <row r="31" spans="2:15">
      <c r="B31" s="14" t="s">
        <v>49</v>
      </c>
      <c r="C31" t="s">
        <v>175</v>
      </c>
      <c r="D31" s="7">
        <v>1575</v>
      </c>
      <c r="E31" s="7">
        <v>2.9</v>
      </c>
      <c r="F31" s="1">
        <v>10.88</v>
      </c>
      <c r="G31" s="1">
        <v>3.75</v>
      </c>
      <c r="H31" s="1">
        <v>5</v>
      </c>
      <c r="I31" s="1">
        <f t="shared" si="0"/>
        <v>5.4375</v>
      </c>
      <c r="J31" s="1">
        <f t="shared" si="1"/>
        <v>7.25</v>
      </c>
      <c r="K31" s="9">
        <f t="shared" si="2"/>
        <v>12.6875</v>
      </c>
      <c r="L31" s="9">
        <f t="shared" si="3"/>
        <v>14.5</v>
      </c>
      <c r="M31" s="5" t="s">
        <v>108</v>
      </c>
      <c r="N31" s="7" t="s">
        <v>122</v>
      </c>
    </row>
    <row r="32" spans="2:15">
      <c r="B32" s="14" t="s">
        <v>51</v>
      </c>
      <c r="C32" s="2" t="s">
        <v>120</v>
      </c>
      <c r="D32" s="7">
        <v>1575</v>
      </c>
      <c r="E32" s="7">
        <v>2.9</v>
      </c>
      <c r="F32" s="1">
        <v>10.88</v>
      </c>
      <c r="G32" s="1">
        <v>3.75</v>
      </c>
      <c r="H32" s="1">
        <v>5</v>
      </c>
      <c r="I32" s="1">
        <f t="shared" si="0"/>
        <v>5.4375</v>
      </c>
      <c r="J32" s="1">
        <f t="shared" si="1"/>
        <v>7.25</v>
      </c>
      <c r="K32" s="9">
        <f t="shared" si="2"/>
        <v>12.6875</v>
      </c>
      <c r="L32" s="9">
        <f t="shared" si="3"/>
        <v>14.5</v>
      </c>
      <c r="M32" s="6" t="s">
        <v>107</v>
      </c>
      <c r="N32" s="7" t="s">
        <v>157</v>
      </c>
    </row>
    <row r="33" spans="2:14" ht="28.8">
      <c r="B33" t="s">
        <v>52</v>
      </c>
      <c r="C33" t="s">
        <v>53</v>
      </c>
      <c r="D33" s="7">
        <v>1080</v>
      </c>
      <c r="E33" s="7">
        <v>4</v>
      </c>
      <c r="F33" s="1">
        <v>15</v>
      </c>
      <c r="G33" s="1">
        <v>3.75</v>
      </c>
      <c r="H33" s="1">
        <v>5</v>
      </c>
      <c r="I33" s="1">
        <f t="shared" si="0"/>
        <v>7.5</v>
      </c>
      <c r="J33" s="1">
        <f t="shared" si="1"/>
        <v>10</v>
      </c>
      <c r="K33" s="9">
        <f t="shared" si="2"/>
        <v>17.5</v>
      </c>
      <c r="L33" s="9">
        <f t="shared" si="3"/>
        <v>20</v>
      </c>
      <c r="M33" s="4" t="s">
        <v>99</v>
      </c>
      <c r="N33" s="7" t="s">
        <v>122</v>
      </c>
    </row>
    <row r="34" spans="2:14" ht="28.8">
      <c r="B34" t="s">
        <v>54</v>
      </c>
      <c r="C34" t="s">
        <v>53</v>
      </c>
      <c r="D34" s="7">
        <v>2700</v>
      </c>
      <c r="E34" s="7">
        <v>9.9</v>
      </c>
      <c r="F34" s="1">
        <v>37.130000000000003</v>
      </c>
      <c r="G34" s="1">
        <v>3.75</v>
      </c>
      <c r="H34" s="1">
        <v>5</v>
      </c>
      <c r="I34" s="1">
        <f t="shared" si="0"/>
        <v>18.5625</v>
      </c>
      <c r="J34" s="1">
        <f t="shared" si="1"/>
        <v>24.75</v>
      </c>
      <c r="K34" s="9">
        <f t="shared" si="2"/>
        <v>43.3125</v>
      </c>
      <c r="L34" s="9">
        <f t="shared" si="3"/>
        <v>49.5</v>
      </c>
      <c r="M34" s="4" t="s">
        <v>100</v>
      </c>
      <c r="N34" s="7" t="s">
        <v>122</v>
      </c>
    </row>
    <row r="35" spans="2:14">
      <c r="B35" t="s">
        <v>55</v>
      </c>
      <c r="C35" t="s">
        <v>83</v>
      </c>
      <c r="D35" s="7">
        <v>720</v>
      </c>
      <c r="E35" s="7">
        <v>2.6</v>
      </c>
      <c r="G35" s="1">
        <v>3.75</v>
      </c>
      <c r="H35" s="1">
        <v>5</v>
      </c>
      <c r="I35" s="1">
        <f t="shared" si="0"/>
        <v>4.875</v>
      </c>
      <c r="J35" s="1">
        <f t="shared" si="1"/>
        <v>6.5</v>
      </c>
      <c r="K35" s="9">
        <f t="shared" si="2"/>
        <v>11.375</v>
      </c>
      <c r="L35" s="9">
        <f t="shared" si="3"/>
        <v>13</v>
      </c>
      <c r="M35" s="4" t="s">
        <v>50</v>
      </c>
      <c r="N35" s="7" t="s">
        <v>122</v>
      </c>
    </row>
    <row r="36" spans="2:14">
      <c r="B36" t="s">
        <v>57</v>
      </c>
      <c r="C36" t="s">
        <v>83</v>
      </c>
      <c r="D36" s="7">
        <v>675</v>
      </c>
      <c r="E36" s="7">
        <v>2.5</v>
      </c>
      <c r="G36" s="1">
        <v>3.75</v>
      </c>
      <c r="H36" s="1">
        <v>5</v>
      </c>
      <c r="I36" s="1">
        <f t="shared" si="0"/>
        <v>4.6875</v>
      </c>
      <c r="J36" s="1">
        <f t="shared" si="1"/>
        <v>6.25</v>
      </c>
      <c r="K36" s="9">
        <f t="shared" si="2"/>
        <v>10.9375</v>
      </c>
      <c r="L36" s="9">
        <f t="shared" si="3"/>
        <v>12.5</v>
      </c>
      <c r="M36" s="4" t="s">
        <v>50</v>
      </c>
      <c r="N36" s="7" t="s">
        <v>122</v>
      </c>
    </row>
    <row r="37" spans="2:14" ht="28.8">
      <c r="B37" t="s">
        <v>84</v>
      </c>
      <c r="C37" t="s">
        <v>56</v>
      </c>
      <c r="E37" s="7">
        <v>10.199999999999999</v>
      </c>
      <c r="F37" s="1">
        <v>52.13</v>
      </c>
      <c r="G37" s="1">
        <v>3.75</v>
      </c>
      <c r="H37" s="1">
        <v>5</v>
      </c>
      <c r="I37" s="1">
        <f t="shared" ref="I37:I54" si="10">G37*E37*0.5</f>
        <v>19.125</v>
      </c>
      <c r="J37" s="1">
        <f t="shared" ref="J37:J54" si="11">H37*E37*0.5</f>
        <v>25.5</v>
      </c>
      <c r="K37" s="9">
        <f t="shared" si="2"/>
        <v>44.625</v>
      </c>
      <c r="L37" s="9">
        <f t="shared" si="3"/>
        <v>51</v>
      </c>
      <c r="M37" s="4" t="s">
        <v>58</v>
      </c>
      <c r="N37" s="7" t="s">
        <v>122</v>
      </c>
    </row>
    <row r="38" spans="2:14">
      <c r="B38" t="s">
        <v>85</v>
      </c>
      <c r="E38" s="7">
        <v>3.7</v>
      </c>
      <c r="F38" s="1"/>
      <c r="G38" s="1">
        <v>3.75</v>
      </c>
      <c r="H38" s="1">
        <v>5</v>
      </c>
      <c r="I38" s="1">
        <f t="shared" si="10"/>
        <v>6.9375</v>
      </c>
      <c r="J38" s="1">
        <f t="shared" si="11"/>
        <v>9.25</v>
      </c>
      <c r="K38" s="9">
        <f t="shared" si="2"/>
        <v>16.1875</v>
      </c>
      <c r="L38" s="9">
        <f t="shared" si="3"/>
        <v>18.5</v>
      </c>
      <c r="M38" s="3" t="s">
        <v>78</v>
      </c>
    </row>
    <row r="39" spans="2:14" ht="28.8">
      <c r="B39" t="s">
        <v>79</v>
      </c>
      <c r="C39" t="s">
        <v>59</v>
      </c>
      <c r="D39" s="7">
        <v>1287</v>
      </c>
      <c r="E39" s="7">
        <v>5</v>
      </c>
      <c r="F39" s="1">
        <v>35.630000000000003</v>
      </c>
      <c r="G39" s="1">
        <v>3.75</v>
      </c>
      <c r="H39" s="1">
        <v>5</v>
      </c>
      <c r="I39" s="1">
        <f t="shared" si="10"/>
        <v>9.375</v>
      </c>
      <c r="J39" s="1">
        <f t="shared" si="11"/>
        <v>12.5</v>
      </c>
      <c r="K39" s="9">
        <v>19.28</v>
      </c>
      <c r="L39" s="9">
        <f t="shared" si="3"/>
        <v>25</v>
      </c>
      <c r="M39" s="4" t="s">
        <v>98</v>
      </c>
      <c r="N39" s="7" t="s">
        <v>122</v>
      </c>
    </row>
    <row r="40" spans="2:14">
      <c r="B40" t="s">
        <v>80</v>
      </c>
      <c r="C40" s="2" t="s">
        <v>78</v>
      </c>
      <c r="D40" s="7">
        <v>1286</v>
      </c>
      <c r="E40" s="7">
        <v>5</v>
      </c>
      <c r="G40" s="1"/>
      <c r="H40" s="1">
        <v>5</v>
      </c>
      <c r="I40" s="1">
        <f t="shared" si="10"/>
        <v>0</v>
      </c>
      <c r="J40" s="1">
        <f t="shared" si="11"/>
        <v>12.5</v>
      </c>
      <c r="K40" s="9">
        <f t="shared" si="2"/>
        <v>12.5</v>
      </c>
      <c r="L40" s="9">
        <f t="shared" si="3"/>
        <v>25</v>
      </c>
      <c r="M40" s="3" t="s">
        <v>78</v>
      </c>
    </row>
    <row r="41" spans="2:14">
      <c r="B41" t="s">
        <v>60</v>
      </c>
      <c r="C41" s="2" t="s">
        <v>128</v>
      </c>
      <c r="D41" s="7">
        <v>1809</v>
      </c>
      <c r="E41" s="7">
        <v>6.6</v>
      </c>
      <c r="F41" s="1">
        <v>24.75</v>
      </c>
      <c r="G41" s="1">
        <f>F41/E41</f>
        <v>3.75</v>
      </c>
      <c r="H41" s="1">
        <v>5</v>
      </c>
      <c r="I41" s="1">
        <f t="shared" si="10"/>
        <v>12.375</v>
      </c>
      <c r="J41" s="1">
        <f t="shared" si="11"/>
        <v>16.5</v>
      </c>
      <c r="K41" s="9">
        <f t="shared" si="2"/>
        <v>28.875</v>
      </c>
      <c r="L41" s="9">
        <f t="shared" si="3"/>
        <v>33</v>
      </c>
      <c r="M41" s="3" t="s">
        <v>78</v>
      </c>
    </row>
    <row r="42" spans="2:14">
      <c r="B42" t="s">
        <v>86</v>
      </c>
      <c r="C42" s="2" t="s">
        <v>78</v>
      </c>
      <c r="D42" s="7">
        <v>901</v>
      </c>
      <c r="E42" s="7">
        <v>3.3</v>
      </c>
      <c r="F42" s="1"/>
      <c r="G42" s="1">
        <v>3.75</v>
      </c>
      <c r="H42" s="1">
        <v>5</v>
      </c>
      <c r="I42" s="1">
        <f t="shared" si="10"/>
        <v>6.1875</v>
      </c>
      <c r="J42" s="1">
        <f t="shared" si="11"/>
        <v>8.25</v>
      </c>
      <c r="K42" s="9">
        <f t="shared" si="2"/>
        <v>14.4375</v>
      </c>
      <c r="L42" s="9">
        <f t="shared" si="3"/>
        <v>16.5</v>
      </c>
      <c r="M42" s="3" t="s">
        <v>78</v>
      </c>
    </row>
    <row r="43" spans="2:14">
      <c r="B43" t="s">
        <v>87</v>
      </c>
      <c r="C43" t="s">
        <v>91</v>
      </c>
      <c r="D43" s="7">
        <v>250</v>
      </c>
      <c r="E43" s="7">
        <v>1</v>
      </c>
      <c r="G43" s="1">
        <v>3.75</v>
      </c>
      <c r="H43" s="1">
        <v>5</v>
      </c>
      <c r="I43" s="1">
        <f t="shared" si="10"/>
        <v>1.875</v>
      </c>
      <c r="J43" s="1">
        <f t="shared" si="11"/>
        <v>2.5</v>
      </c>
      <c r="K43" s="9">
        <f t="shared" si="2"/>
        <v>4.375</v>
      </c>
      <c r="L43" s="9">
        <f t="shared" si="3"/>
        <v>5</v>
      </c>
      <c r="M43" s="4" t="s">
        <v>93</v>
      </c>
      <c r="N43" s="7" t="s">
        <v>122</v>
      </c>
    </row>
    <row r="44" spans="2:14">
      <c r="B44" t="s">
        <v>88</v>
      </c>
      <c r="C44" s="2" t="s">
        <v>78</v>
      </c>
      <c r="D44" s="7">
        <v>1404</v>
      </c>
      <c r="E44" s="7">
        <v>5.2</v>
      </c>
      <c r="G44" s="1">
        <v>3.75</v>
      </c>
      <c r="H44" s="1">
        <v>5</v>
      </c>
      <c r="I44" s="1">
        <f t="shared" si="10"/>
        <v>9.75</v>
      </c>
      <c r="J44" s="1">
        <f t="shared" si="11"/>
        <v>13</v>
      </c>
      <c r="K44" s="9">
        <f t="shared" si="2"/>
        <v>22.75</v>
      </c>
      <c r="L44" s="9">
        <f t="shared" si="3"/>
        <v>26</v>
      </c>
      <c r="M44" s="3" t="s">
        <v>78</v>
      </c>
    </row>
    <row r="45" spans="2:14">
      <c r="B45" t="s">
        <v>61</v>
      </c>
      <c r="C45" t="s">
        <v>81</v>
      </c>
      <c r="D45" s="7">
        <v>350</v>
      </c>
      <c r="E45" s="7">
        <v>1.3</v>
      </c>
      <c r="G45" s="1">
        <v>3.75</v>
      </c>
      <c r="H45" s="1">
        <v>5</v>
      </c>
      <c r="I45" s="1">
        <f t="shared" si="10"/>
        <v>2.4375</v>
      </c>
      <c r="J45" s="1">
        <f t="shared" si="11"/>
        <v>3.25</v>
      </c>
      <c r="K45" s="9">
        <f t="shared" si="2"/>
        <v>5.6875</v>
      </c>
      <c r="L45" s="9">
        <f t="shared" si="3"/>
        <v>6.5</v>
      </c>
      <c r="M45" s="4" t="s">
        <v>92</v>
      </c>
      <c r="N45" s="7" t="s">
        <v>122</v>
      </c>
    </row>
    <row r="46" spans="2:14">
      <c r="B46" t="s">
        <v>62</v>
      </c>
      <c r="C46" s="2" t="s">
        <v>160</v>
      </c>
      <c r="D46" s="7">
        <v>840</v>
      </c>
      <c r="E46" s="7">
        <v>3.1</v>
      </c>
      <c r="G46" s="1">
        <v>3.75</v>
      </c>
      <c r="H46" s="1">
        <v>5</v>
      </c>
      <c r="I46" s="1">
        <f t="shared" si="10"/>
        <v>5.8125</v>
      </c>
      <c r="J46" s="1">
        <f t="shared" si="11"/>
        <v>7.75</v>
      </c>
      <c r="K46" s="9">
        <f t="shared" si="2"/>
        <v>13.5625</v>
      </c>
      <c r="L46" s="9">
        <f t="shared" si="3"/>
        <v>15.5</v>
      </c>
      <c r="M46" s="42" t="s">
        <v>162</v>
      </c>
    </row>
    <row r="47" spans="2:14">
      <c r="B47" t="s">
        <v>63</v>
      </c>
      <c r="C47" t="s">
        <v>90</v>
      </c>
      <c r="D47" s="7">
        <v>735</v>
      </c>
      <c r="E47" s="7">
        <v>2.7</v>
      </c>
      <c r="F47" s="1">
        <v>12</v>
      </c>
      <c r="G47" s="1">
        <v>3.75</v>
      </c>
      <c r="H47" s="1">
        <v>5</v>
      </c>
      <c r="I47" s="1">
        <f t="shared" si="10"/>
        <v>5.0625</v>
      </c>
      <c r="J47" s="1">
        <f t="shared" si="11"/>
        <v>6.75</v>
      </c>
      <c r="K47" s="9">
        <f t="shared" si="2"/>
        <v>11.8125</v>
      </c>
      <c r="L47" s="9">
        <f t="shared" si="3"/>
        <v>13.5</v>
      </c>
      <c r="M47" s="4" t="s">
        <v>64</v>
      </c>
      <c r="N47" s="7" t="s">
        <v>122</v>
      </c>
    </row>
    <row r="48" spans="2:14">
      <c r="B48" t="s">
        <v>65</v>
      </c>
      <c r="C48" t="s">
        <v>66</v>
      </c>
      <c r="D48" s="7">
        <v>1540</v>
      </c>
      <c r="E48" s="7">
        <v>5.7</v>
      </c>
      <c r="F48" s="1">
        <v>21.38</v>
      </c>
      <c r="G48" s="1">
        <v>3.75</v>
      </c>
      <c r="H48" s="1">
        <v>5</v>
      </c>
      <c r="I48" s="1">
        <f t="shared" si="10"/>
        <v>10.6875</v>
      </c>
      <c r="J48" s="1">
        <f t="shared" si="11"/>
        <v>14.25</v>
      </c>
      <c r="K48" s="9">
        <f t="shared" si="2"/>
        <v>24.9375</v>
      </c>
      <c r="L48" s="9">
        <f t="shared" si="3"/>
        <v>28.5</v>
      </c>
      <c r="M48" s="4" t="s">
        <v>67</v>
      </c>
      <c r="N48" s="7" t="s">
        <v>122</v>
      </c>
    </row>
    <row r="49" spans="2:15">
      <c r="B49" t="s">
        <v>68</v>
      </c>
      <c r="C49" t="s">
        <v>69</v>
      </c>
      <c r="D49" s="7">
        <v>962</v>
      </c>
      <c r="E49" s="7">
        <v>3.5</v>
      </c>
      <c r="F49" s="1">
        <v>13.13</v>
      </c>
      <c r="G49" s="1">
        <v>3.75</v>
      </c>
      <c r="H49" s="1">
        <v>5</v>
      </c>
      <c r="I49" s="1">
        <f t="shared" si="10"/>
        <v>6.5625</v>
      </c>
      <c r="J49" s="1">
        <f t="shared" si="11"/>
        <v>8.75</v>
      </c>
      <c r="K49" s="9">
        <f t="shared" si="2"/>
        <v>15.3125</v>
      </c>
      <c r="L49" s="9">
        <f t="shared" si="3"/>
        <v>17.5</v>
      </c>
      <c r="M49" s="4" t="s">
        <v>70</v>
      </c>
      <c r="N49" s="7" t="s">
        <v>122</v>
      </c>
    </row>
    <row r="50" spans="2:15">
      <c r="B50" t="s">
        <v>71</v>
      </c>
      <c r="C50" t="s">
        <v>66</v>
      </c>
      <c r="D50" s="7">
        <v>1288</v>
      </c>
      <c r="E50" s="7">
        <v>4.7</v>
      </c>
      <c r="F50" s="1">
        <v>17.63</v>
      </c>
      <c r="G50" s="1">
        <v>3.75</v>
      </c>
      <c r="H50" s="1">
        <v>5</v>
      </c>
      <c r="I50" s="1">
        <f t="shared" si="10"/>
        <v>8.8125</v>
      </c>
      <c r="J50" s="1">
        <f t="shared" si="11"/>
        <v>11.75</v>
      </c>
      <c r="K50" s="9">
        <f t="shared" si="2"/>
        <v>20.5625</v>
      </c>
      <c r="L50" s="9">
        <f t="shared" si="3"/>
        <v>23.5</v>
      </c>
      <c r="M50" s="4" t="s">
        <v>67</v>
      </c>
      <c r="N50" s="7" t="s">
        <v>122</v>
      </c>
    </row>
    <row r="51" spans="2:15" ht="28.8">
      <c r="B51" t="s">
        <v>72</v>
      </c>
      <c r="C51" t="s">
        <v>73</v>
      </c>
      <c r="D51" s="7">
        <v>1140</v>
      </c>
      <c r="E51" s="7">
        <v>4.2</v>
      </c>
      <c r="F51" s="1">
        <v>15.75</v>
      </c>
      <c r="G51" s="1">
        <v>3.75</v>
      </c>
      <c r="H51" s="1">
        <v>5</v>
      </c>
      <c r="I51" s="1">
        <f t="shared" si="10"/>
        <v>7.875</v>
      </c>
      <c r="J51" s="1">
        <f t="shared" si="11"/>
        <v>10.5</v>
      </c>
      <c r="K51" s="9">
        <f t="shared" si="2"/>
        <v>18.375</v>
      </c>
      <c r="L51" s="9">
        <f t="shared" si="3"/>
        <v>21</v>
      </c>
      <c r="M51" s="4" t="s">
        <v>74</v>
      </c>
      <c r="N51" s="7" t="s">
        <v>122</v>
      </c>
    </row>
    <row r="52" spans="2:15">
      <c r="B52" t="s">
        <v>95</v>
      </c>
      <c r="C52" s="2" t="s">
        <v>78</v>
      </c>
      <c r="D52" s="7">
        <v>990</v>
      </c>
      <c r="E52" s="7">
        <v>3.7</v>
      </c>
      <c r="G52" s="1">
        <v>3.75</v>
      </c>
      <c r="H52" s="1">
        <v>5</v>
      </c>
      <c r="I52" s="1">
        <f t="shared" si="10"/>
        <v>6.9375</v>
      </c>
      <c r="J52" s="1">
        <f t="shared" si="11"/>
        <v>9.25</v>
      </c>
      <c r="K52" s="9">
        <f t="shared" si="2"/>
        <v>16.1875</v>
      </c>
      <c r="L52" s="9">
        <f t="shared" si="3"/>
        <v>18.5</v>
      </c>
      <c r="M52" s="3" t="s">
        <v>78</v>
      </c>
    </row>
    <row r="53" spans="2:15">
      <c r="B53" t="s">
        <v>94</v>
      </c>
      <c r="C53" s="2" t="s">
        <v>78</v>
      </c>
      <c r="D53" s="7">
        <v>990</v>
      </c>
      <c r="E53" s="7">
        <v>3.6</v>
      </c>
      <c r="G53" s="1">
        <v>3.75</v>
      </c>
      <c r="H53" s="1">
        <v>5</v>
      </c>
      <c r="I53" s="1">
        <f t="shared" si="10"/>
        <v>6.75</v>
      </c>
      <c r="J53" s="1">
        <f t="shared" si="11"/>
        <v>9</v>
      </c>
      <c r="K53" s="9">
        <f t="shared" si="2"/>
        <v>15.75</v>
      </c>
      <c r="L53" s="9">
        <f t="shared" si="3"/>
        <v>18</v>
      </c>
      <c r="M53" s="3" t="s">
        <v>78</v>
      </c>
    </row>
    <row r="54" spans="2:15">
      <c r="B54" s="14" t="s">
        <v>96</v>
      </c>
      <c r="C54" s="14" t="s">
        <v>75</v>
      </c>
      <c r="D54" s="38">
        <v>1009</v>
      </c>
      <c r="E54" s="38">
        <v>3.7</v>
      </c>
      <c r="F54" s="39">
        <v>13.88</v>
      </c>
      <c r="G54" s="39">
        <v>3.75</v>
      </c>
      <c r="H54" s="39">
        <v>5</v>
      </c>
      <c r="I54" s="39">
        <f t="shared" si="10"/>
        <v>6.9375</v>
      </c>
      <c r="J54" s="39">
        <f t="shared" si="11"/>
        <v>9.25</v>
      </c>
      <c r="K54" s="40">
        <f t="shared" si="2"/>
        <v>16.1875</v>
      </c>
      <c r="L54" s="40">
        <f t="shared" si="3"/>
        <v>18.5</v>
      </c>
      <c r="M54" s="41" t="s">
        <v>76</v>
      </c>
      <c r="N54" s="7" t="s">
        <v>122</v>
      </c>
      <c r="O54" s="7" t="s">
        <v>159</v>
      </c>
    </row>
    <row r="55" spans="2:15" hidden="1"/>
    <row r="56" spans="2:15" hidden="1">
      <c r="B56" t="s">
        <v>77</v>
      </c>
      <c r="F56" s="1">
        <v>543.48</v>
      </c>
      <c r="G56" s="1"/>
      <c r="H56" s="1"/>
      <c r="I56" s="1">
        <f>SUM(I2:I54)</f>
        <v>317.13749999999999</v>
      </c>
      <c r="J56" s="1">
        <f>SUM(J2:J55)</f>
        <v>435.35</v>
      </c>
      <c r="K56" s="9">
        <f>SUM(K2:K54)</f>
        <v>738.08</v>
      </c>
      <c r="L56" s="9">
        <f>SUM(L2:L54)</f>
        <v>870.7</v>
      </c>
    </row>
    <row r="57" spans="2:15" hidden="1"/>
    <row r="58" spans="2:15" hidden="1">
      <c r="B58" t="s">
        <v>160</v>
      </c>
      <c r="C58" t="s">
        <v>161</v>
      </c>
      <c r="D58" s="42" t="s">
        <v>162</v>
      </c>
    </row>
    <row r="59" spans="2:15" hidden="1"/>
  </sheetData>
  <autoFilter ref="B1:N54" xr:uid="{6966DB72-64AA-4D31-9421-528952515FFD}"/>
  <phoneticPr fontId="3" type="noConversion"/>
  <conditionalFormatting sqref="N1:N1048576">
    <cfRule type="cellIs" dxfId="0" priority="1" operator="equal">
      <formula>"yes"</formula>
    </cfRule>
  </conditionalFormatting>
  <hyperlinks>
    <hyperlink ref="M8" r:id="rId1" xr:uid="{62A74A95-ABED-434F-A75C-8B958272E9F1}"/>
    <hyperlink ref="M31" r:id="rId2" xr:uid="{49ACA78A-A429-45F0-B8DF-4167EC617EF3}"/>
    <hyperlink ref="M4" r:id="rId3" xr:uid="{8873210E-1B88-4198-9409-9D496D130187}"/>
    <hyperlink ref="M32" r:id="rId4" display="mailto:charlotte9289@googlemail.com" xr:uid="{91D8A914-850F-4C1E-BBC9-E53540C40FE5}"/>
    <hyperlink ref="M27" r:id="rId5" xr:uid="{EDC29818-839A-4BA1-A5BD-A357566DF40E}"/>
    <hyperlink ref="M7" r:id="rId6" xr:uid="{DC9A15B7-2BA3-4707-92BE-2D559FAE5843}"/>
    <hyperlink ref="M10" r:id="rId7" xr:uid="{4296177E-B2DA-4234-ABCB-8123738EDD0E}"/>
    <hyperlink ref="D58" r:id="rId8" display="mailto:kyrianjosh@hotmail.co.uk" xr:uid="{22FEE524-5395-4E1B-A476-71A7E83F4AAE}"/>
    <hyperlink ref="M46" r:id="rId9" display="mailto:kyrianjosh@hotmail.co.uk" xr:uid="{B998EE83-254C-42CB-821F-949E5210B4AC}"/>
  </hyperlinks>
  <pageMargins left="0.25" right="0.25" top="0.75" bottom="0.75" header="0.3" footer="0.3"/>
  <pageSetup paperSize="9" fitToHeight="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3DDA-6510-42B3-B8AB-715E942C1A13}">
  <sheetPr>
    <pageSetUpPr fitToPage="1"/>
  </sheetPr>
  <dimension ref="A2:Q27"/>
  <sheetViews>
    <sheetView workbookViewId="0">
      <selection activeCell="I26" sqref="I26"/>
    </sheetView>
  </sheetViews>
  <sheetFormatPr defaultRowHeight="14.4"/>
  <cols>
    <col min="2" max="6" width="8.88671875" customWidth="1"/>
    <col min="8" max="8" width="8.88671875" customWidth="1"/>
    <col min="12" max="12" width="20.6640625" bestFit="1" customWidth="1"/>
    <col min="13" max="13" width="0" style="9" hidden="1" customWidth="1"/>
    <col min="14" max="14" width="33.21875" bestFit="1" customWidth="1"/>
    <col min="15" max="15" width="10.109375" bestFit="1" customWidth="1"/>
  </cols>
  <sheetData>
    <row r="2" spans="1:17" ht="16.8" thickBot="1">
      <c r="B2" s="135" t="s">
        <v>129</v>
      </c>
      <c r="C2" s="136"/>
      <c r="D2" s="137"/>
      <c r="E2" s="138" t="s">
        <v>130</v>
      </c>
      <c r="F2" s="139"/>
      <c r="G2" s="140"/>
      <c r="I2" s="15" t="s">
        <v>131</v>
      </c>
      <c r="J2" s="16"/>
      <c r="K2" s="17">
        <v>3.75</v>
      </c>
      <c r="M2" s="9" t="s">
        <v>156</v>
      </c>
    </row>
    <row r="3" spans="1:17" ht="17.399999999999999">
      <c r="A3" s="18" t="s">
        <v>132</v>
      </c>
      <c r="B3" s="19" t="s">
        <v>133</v>
      </c>
      <c r="C3" s="20" t="s">
        <v>134</v>
      </c>
      <c r="D3" s="21" t="s">
        <v>135</v>
      </c>
      <c r="E3" s="19" t="s">
        <v>133</v>
      </c>
      <c r="F3" s="20" t="s">
        <v>134</v>
      </c>
      <c r="G3" s="79" t="s">
        <v>136</v>
      </c>
      <c r="H3" s="77" t="s">
        <v>137</v>
      </c>
      <c r="I3" s="141" t="s">
        <v>138</v>
      </c>
      <c r="J3" s="142"/>
      <c r="K3" s="7" t="s">
        <v>178</v>
      </c>
    </row>
    <row r="4" spans="1:17" ht="15" thickBot="1">
      <c r="A4" s="22">
        <v>1</v>
      </c>
      <c r="B4" s="23">
        <v>25</v>
      </c>
      <c r="C4" s="7">
        <v>42</v>
      </c>
      <c r="D4" s="24">
        <f>B4*C4</f>
        <v>1050</v>
      </c>
      <c r="E4" s="25">
        <f>B4/16.5</f>
        <v>1.5151515151515151</v>
      </c>
      <c r="F4" s="26">
        <f t="shared" ref="F4:F25" si="0">C4/16.5</f>
        <v>2.5454545454545454</v>
      </c>
      <c r="G4" s="80">
        <f t="shared" ref="G4:G25" si="1">E4*F4</f>
        <v>3.8567493112947657</v>
      </c>
      <c r="H4" s="78">
        <f>G4*25.3</f>
        <v>97.575757575757578</v>
      </c>
      <c r="I4" s="133">
        <f>G4*K2</f>
        <v>14.462809917355372</v>
      </c>
      <c r="J4" s="134"/>
      <c r="K4">
        <v>3.2</v>
      </c>
      <c r="L4" t="s">
        <v>148</v>
      </c>
      <c r="N4" s="76" t="s">
        <v>194</v>
      </c>
      <c r="O4" t="s">
        <v>195</v>
      </c>
      <c r="P4" t="s">
        <v>182</v>
      </c>
      <c r="Q4" t="s">
        <v>216</v>
      </c>
    </row>
    <row r="5" spans="1:17" ht="15" thickBot="1">
      <c r="A5" s="22" t="s">
        <v>139</v>
      </c>
      <c r="B5" s="23">
        <v>25</v>
      </c>
      <c r="C5" s="7">
        <v>12</v>
      </c>
      <c r="D5" s="24">
        <f t="shared" ref="D5:D25" si="2">B5*C5</f>
        <v>300</v>
      </c>
      <c r="E5" s="25">
        <f t="shared" ref="E5:E25" si="3">B5/16.5</f>
        <v>1.5151515151515151</v>
      </c>
      <c r="F5" s="26">
        <f t="shared" si="0"/>
        <v>0.72727272727272729</v>
      </c>
      <c r="G5" s="27">
        <f t="shared" si="1"/>
        <v>1.1019283746556474</v>
      </c>
      <c r="H5" s="28">
        <f t="shared" ref="H5:H25" si="4">G5*25.3</f>
        <v>27.878787878787879</v>
      </c>
      <c r="I5" s="133">
        <f>G5*K2</f>
        <v>4.1322314049586781</v>
      </c>
      <c r="J5" s="134"/>
      <c r="L5" s="85" t="s">
        <v>149</v>
      </c>
      <c r="M5" s="40"/>
      <c r="N5" s="14"/>
      <c r="O5" s="14"/>
      <c r="P5" s="14"/>
      <c r="Q5" t="s">
        <v>149</v>
      </c>
    </row>
    <row r="6" spans="1:17">
      <c r="A6" s="22">
        <v>2</v>
      </c>
      <c r="B6" s="23">
        <v>24</v>
      </c>
      <c r="C6" s="7">
        <v>14</v>
      </c>
      <c r="D6" s="24">
        <f t="shared" si="2"/>
        <v>336</v>
      </c>
      <c r="E6" s="25">
        <f t="shared" si="3"/>
        <v>1.4545454545454546</v>
      </c>
      <c r="F6" s="26">
        <f t="shared" si="0"/>
        <v>0.84848484848484851</v>
      </c>
      <c r="G6" s="27">
        <f t="shared" si="1"/>
        <v>1.2341597796143251</v>
      </c>
      <c r="H6" s="28">
        <f t="shared" si="4"/>
        <v>31.224242424242426</v>
      </c>
      <c r="I6" s="133">
        <f>G6*K2</f>
        <v>4.6280991735537196</v>
      </c>
      <c r="J6" s="134"/>
      <c r="K6">
        <v>3.2</v>
      </c>
      <c r="L6" t="s">
        <v>205</v>
      </c>
      <c r="M6" s="143"/>
      <c r="N6" t="s">
        <v>206</v>
      </c>
      <c r="O6" t="s">
        <v>207</v>
      </c>
      <c r="P6" t="s">
        <v>182</v>
      </c>
      <c r="Q6" t="s">
        <v>203</v>
      </c>
    </row>
    <row r="7" spans="1:17">
      <c r="A7" s="22" t="s">
        <v>140</v>
      </c>
      <c r="B7" s="23">
        <v>24</v>
      </c>
      <c r="C7" s="7">
        <v>14</v>
      </c>
      <c r="D7" s="24">
        <f t="shared" si="2"/>
        <v>336</v>
      </c>
      <c r="E7" s="25">
        <f t="shared" si="3"/>
        <v>1.4545454545454546</v>
      </c>
      <c r="F7" s="26">
        <f t="shared" si="0"/>
        <v>0.84848484848484851</v>
      </c>
      <c r="G7" s="27">
        <f t="shared" si="1"/>
        <v>1.2341597796143251</v>
      </c>
      <c r="H7" s="28">
        <f t="shared" si="4"/>
        <v>31.224242424242426</v>
      </c>
      <c r="I7" s="133">
        <f>G7*K2</f>
        <v>4.6280991735537196</v>
      </c>
      <c r="J7" s="134"/>
      <c r="K7">
        <v>0</v>
      </c>
      <c r="L7" t="s">
        <v>205</v>
      </c>
      <c r="M7" s="144"/>
      <c r="N7" t="s">
        <v>206</v>
      </c>
      <c r="O7" t="s">
        <v>207</v>
      </c>
      <c r="P7" t="s">
        <v>182</v>
      </c>
      <c r="Q7" t="s">
        <v>203</v>
      </c>
    </row>
    <row r="8" spans="1:17">
      <c r="A8" s="22" t="s">
        <v>141</v>
      </c>
      <c r="B8" s="23">
        <v>28</v>
      </c>
      <c r="C8" s="7">
        <v>18</v>
      </c>
      <c r="D8" s="24">
        <f t="shared" si="2"/>
        <v>504</v>
      </c>
      <c r="E8" s="25">
        <f t="shared" si="3"/>
        <v>1.696969696969697</v>
      </c>
      <c r="F8" s="26">
        <f t="shared" si="0"/>
        <v>1.0909090909090908</v>
      </c>
      <c r="G8" s="27">
        <f t="shared" si="1"/>
        <v>1.8512396694214874</v>
      </c>
      <c r="H8" s="28">
        <f t="shared" si="4"/>
        <v>46.836363636363636</v>
      </c>
      <c r="I8" s="133">
        <f>G8*K2</f>
        <v>6.9421487603305776</v>
      </c>
      <c r="J8" s="134"/>
      <c r="K8">
        <v>0</v>
      </c>
      <c r="L8" t="s">
        <v>205</v>
      </c>
      <c r="M8" s="144"/>
      <c r="N8" t="s">
        <v>206</v>
      </c>
      <c r="O8" t="s">
        <v>207</v>
      </c>
      <c r="P8" t="s">
        <v>182</v>
      </c>
      <c r="Q8" t="s">
        <v>203</v>
      </c>
    </row>
    <row r="9" spans="1:17" ht="15" thickBot="1">
      <c r="A9" s="22" t="s">
        <v>142</v>
      </c>
      <c r="B9" s="23">
        <v>28</v>
      </c>
      <c r="C9" s="7">
        <v>11</v>
      </c>
      <c r="D9" s="24">
        <f t="shared" si="2"/>
        <v>308</v>
      </c>
      <c r="E9" s="25">
        <f t="shared" si="3"/>
        <v>1.696969696969697</v>
      </c>
      <c r="F9" s="26">
        <f t="shared" si="0"/>
        <v>0.66666666666666663</v>
      </c>
      <c r="G9" s="27">
        <f t="shared" si="1"/>
        <v>1.1313131313131313</v>
      </c>
      <c r="H9" s="28">
        <f t="shared" si="4"/>
        <v>28.622222222222224</v>
      </c>
      <c r="I9" s="133">
        <f>G9*K2</f>
        <v>4.2424242424242422</v>
      </c>
      <c r="J9" s="134"/>
      <c r="K9">
        <v>0</v>
      </c>
      <c r="L9" t="s">
        <v>205</v>
      </c>
      <c r="M9" s="145"/>
      <c r="N9" t="s">
        <v>206</v>
      </c>
      <c r="O9" t="s">
        <v>207</v>
      </c>
      <c r="P9" t="s">
        <v>182</v>
      </c>
      <c r="Q9" t="s">
        <v>203</v>
      </c>
    </row>
    <row r="10" spans="1:17">
      <c r="A10" s="22">
        <v>3</v>
      </c>
      <c r="B10" s="23">
        <v>21</v>
      </c>
      <c r="C10" s="7">
        <v>11</v>
      </c>
      <c r="D10" s="24">
        <f t="shared" si="2"/>
        <v>231</v>
      </c>
      <c r="E10" s="25">
        <f t="shared" si="3"/>
        <v>1.2727272727272727</v>
      </c>
      <c r="F10" s="26">
        <f t="shared" si="0"/>
        <v>0.66666666666666663</v>
      </c>
      <c r="G10" s="27">
        <f t="shared" si="1"/>
        <v>0.8484848484848484</v>
      </c>
      <c r="H10" s="28">
        <f t="shared" si="4"/>
        <v>21.466666666666665</v>
      </c>
      <c r="I10" s="133">
        <f>G10*K2</f>
        <v>3.1818181818181817</v>
      </c>
      <c r="J10" s="134"/>
      <c r="K10">
        <v>3.2</v>
      </c>
      <c r="L10" t="s">
        <v>160</v>
      </c>
      <c r="M10" s="37">
        <v>50</v>
      </c>
      <c r="N10" s="42" t="s">
        <v>162</v>
      </c>
      <c r="O10" t="s">
        <v>196</v>
      </c>
      <c r="P10" t="s">
        <v>182</v>
      </c>
      <c r="Q10" s="87" t="s">
        <v>203</v>
      </c>
    </row>
    <row r="11" spans="1:17" ht="15" thickBot="1">
      <c r="A11" s="22" t="s">
        <v>143</v>
      </c>
      <c r="B11" s="23">
        <v>21</v>
      </c>
      <c r="C11" s="7">
        <v>11</v>
      </c>
      <c r="D11" s="24">
        <f t="shared" si="2"/>
        <v>231</v>
      </c>
      <c r="E11" s="25">
        <f t="shared" si="3"/>
        <v>1.2727272727272727</v>
      </c>
      <c r="F11" s="26">
        <f t="shared" si="0"/>
        <v>0.66666666666666663</v>
      </c>
      <c r="G11" s="27">
        <f t="shared" si="1"/>
        <v>0.8484848484848484</v>
      </c>
      <c r="H11" s="28">
        <f t="shared" si="4"/>
        <v>21.466666666666665</v>
      </c>
      <c r="I11" s="133">
        <f>G11*K2</f>
        <v>3.1818181818181817</v>
      </c>
      <c r="J11" s="134"/>
      <c r="L11" s="85" t="s">
        <v>149</v>
      </c>
      <c r="M11" s="40"/>
      <c r="N11" s="14"/>
      <c r="O11" s="14"/>
      <c r="P11" s="14"/>
      <c r="Q11" t="s">
        <v>149</v>
      </c>
    </row>
    <row r="12" spans="1:17" ht="15" thickBot="1">
      <c r="A12" s="22">
        <v>4</v>
      </c>
      <c r="B12" s="23">
        <v>11</v>
      </c>
      <c r="C12" s="7">
        <v>43</v>
      </c>
      <c r="D12" s="24">
        <f t="shared" si="2"/>
        <v>473</v>
      </c>
      <c r="E12" s="25">
        <f t="shared" si="3"/>
        <v>0.66666666666666663</v>
      </c>
      <c r="F12" s="26">
        <f t="shared" si="0"/>
        <v>2.606060606060606</v>
      </c>
      <c r="G12" s="81">
        <f t="shared" si="1"/>
        <v>1.7373737373737372</v>
      </c>
      <c r="H12" s="78">
        <f t="shared" si="4"/>
        <v>43.955555555555556</v>
      </c>
      <c r="I12" s="133">
        <f>G12*K2</f>
        <v>6.5151515151515147</v>
      </c>
      <c r="J12" s="134"/>
      <c r="K12">
        <v>3.2</v>
      </c>
      <c r="L12" t="s">
        <v>150</v>
      </c>
      <c r="N12" s="4" t="s">
        <v>92</v>
      </c>
      <c r="O12" t="s">
        <v>195</v>
      </c>
      <c r="P12" t="s">
        <v>182</v>
      </c>
      <c r="Q12" s="87" t="s">
        <v>203</v>
      </c>
    </row>
    <row r="13" spans="1:17" ht="15" thickBot="1">
      <c r="A13" s="22">
        <v>5</v>
      </c>
      <c r="B13" s="23">
        <v>12</v>
      </c>
      <c r="C13" s="7">
        <v>38</v>
      </c>
      <c r="D13" s="24">
        <f t="shared" si="2"/>
        <v>456</v>
      </c>
      <c r="E13" s="25">
        <f t="shared" si="3"/>
        <v>0.72727272727272729</v>
      </c>
      <c r="F13" s="26">
        <f t="shared" si="0"/>
        <v>2.3030303030303032</v>
      </c>
      <c r="G13" s="80">
        <f t="shared" si="1"/>
        <v>1.6749311294765843</v>
      </c>
      <c r="H13" s="78">
        <f t="shared" si="4"/>
        <v>42.375757575757582</v>
      </c>
      <c r="I13" s="133">
        <f>G13*K2</f>
        <v>6.2809917355371914</v>
      </c>
      <c r="J13" s="134"/>
      <c r="K13">
        <v>3.2</v>
      </c>
      <c r="L13" t="s">
        <v>160</v>
      </c>
      <c r="M13" s="37">
        <v>50</v>
      </c>
      <c r="N13" s="42" t="s">
        <v>162</v>
      </c>
      <c r="O13" t="s">
        <v>195</v>
      </c>
      <c r="P13" t="s">
        <v>182</v>
      </c>
      <c r="Q13" s="87" t="s">
        <v>203</v>
      </c>
    </row>
    <row r="14" spans="1:17" ht="16.8" customHeight="1" thickBot="1">
      <c r="A14" s="22">
        <v>6</v>
      </c>
      <c r="B14" s="23">
        <v>11</v>
      </c>
      <c r="C14" s="7">
        <v>38</v>
      </c>
      <c r="D14" s="24">
        <f t="shared" si="2"/>
        <v>418</v>
      </c>
      <c r="E14" s="25">
        <f t="shared" si="3"/>
        <v>0.66666666666666663</v>
      </c>
      <c r="F14" s="26">
        <f t="shared" si="0"/>
        <v>2.3030303030303032</v>
      </c>
      <c r="G14" s="27">
        <f t="shared" si="1"/>
        <v>1.5353535353535355</v>
      </c>
      <c r="H14" s="28">
        <f t="shared" si="4"/>
        <v>38.844444444444449</v>
      </c>
      <c r="I14" s="133">
        <f>G14*K2</f>
        <v>5.7575757575757578</v>
      </c>
      <c r="J14" s="134"/>
      <c r="K14">
        <v>3.2</v>
      </c>
      <c r="L14" t="s">
        <v>91</v>
      </c>
      <c r="M14" s="4" t="s">
        <v>93</v>
      </c>
      <c r="N14" s="4" t="s">
        <v>93</v>
      </c>
      <c r="O14" t="s">
        <v>195</v>
      </c>
      <c r="P14" t="s">
        <v>182</v>
      </c>
      <c r="Q14" s="87" t="s">
        <v>203</v>
      </c>
    </row>
    <row r="15" spans="1:17">
      <c r="A15" s="22">
        <v>7</v>
      </c>
      <c r="B15" s="23">
        <v>24</v>
      </c>
      <c r="C15" s="7">
        <v>17</v>
      </c>
      <c r="D15" s="24">
        <f t="shared" si="2"/>
        <v>408</v>
      </c>
      <c r="E15" s="25">
        <f t="shared" si="3"/>
        <v>1.4545454545454546</v>
      </c>
      <c r="F15" s="26">
        <f t="shared" si="0"/>
        <v>1.0303030303030303</v>
      </c>
      <c r="G15" s="81">
        <f t="shared" si="1"/>
        <v>1.4986225895316805</v>
      </c>
      <c r="H15" s="78">
        <f t="shared" si="4"/>
        <v>37.915151515151514</v>
      </c>
      <c r="I15" s="133">
        <f>G15*K2</f>
        <v>5.6198347107438016</v>
      </c>
      <c r="J15" s="134"/>
      <c r="K15">
        <v>3.2</v>
      </c>
      <c r="L15" t="s">
        <v>152</v>
      </c>
      <c r="N15" s="42" t="s">
        <v>191</v>
      </c>
      <c r="O15" t="s">
        <v>195</v>
      </c>
      <c r="P15" t="s">
        <v>182</v>
      </c>
      <c r="Q15" s="87" t="s">
        <v>203</v>
      </c>
    </row>
    <row r="16" spans="1:17">
      <c r="A16" s="22">
        <v>8</v>
      </c>
      <c r="B16" s="23">
        <v>26</v>
      </c>
      <c r="C16" s="7">
        <v>23</v>
      </c>
      <c r="D16" s="24">
        <f t="shared" si="2"/>
        <v>598</v>
      </c>
      <c r="E16" s="25">
        <f t="shared" si="3"/>
        <v>1.5757575757575757</v>
      </c>
      <c r="F16" s="26">
        <f t="shared" si="0"/>
        <v>1.393939393939394</v>
      </c>
      <c r="G16" s="82">
        <f t="shared" si="1"/>
        <v>2.1965105601469239</v>
      </c>
      <c r="H16" s="78">
        <f t="shared" si="4"/>
        <v>55.571717171717175</v>
      </c>
      <c r="I16" s="133">
        <f>G16*K2</f>
        <v>8.2369146005509641</v>
      </c>
      <c r="J16" s="134"/>
      <c r="K16">
        <v>3.2</v>
      </c>
      <c r="L16" t="s">
        <v>151</v>
      </c>
      <c r="N16" s="4" t="s">
        <v>64</v>
      </c>
      <c r="O16" t="s">
        <v>195</v>
      </c>
      <c r="P16" t="s">
        <v>182</v>
      </c>
      <c r="Q16" t="s">
        <v>209</v>
      </c>
    </row>
    <row r="17" spans="1:17" ht="15" thickBot="1">
      <c r="A17" s="22">
        <v>9</v>
      </c>
      <c r="B17" s="23">
        <v>43</v>
      </c>
      <c r="C17" s="7">
        <v>18</v>
      </c>
      <c r="D17" s="24">
        <f t="shared" si="2"/>
        <v>774</v>
      </c>
      <c r="E17" s="25">
        <f t="shared" si="3"/>
        <v>2.606060606060606</v>
      </c>
      <c r="F17" s="26">
        <f t="shared" si="0"/>
        <v>1.0909090909090908</v>
      </c>
      <c r="G17" s="80">
        <f t="shared" si="1"/>
        <v>2.8429752066115701</v>
      </c>
      <c r="H17" s="78">
        <f t="shared" si="4"/>
        <v>71.927272727272722</v>
      </c>
      <c r="I17" s="133">
        <f>G17*K2</f>
        <v>10.661157024793388</v>
      </c>
      <c r="J17" s="134"/>
      <c r="K17">
        <v>3.2</v>
      </c>
      <c r="L17" t="s">
        <v>153</v>
      </c>
      <c r="N17" s="4" t="s">
        <v>70</v>
      </c>
      <c r="O17" t="s">
        <v>195</v>
      </c>
      <c r="P17" t="s">
        <v>182</v>
      </c>
      <c r="Q17" s="87" t="s">
        <v>203</v>
      </c>
    </row>
    <row r="18" spans="1:17" ht="15" thickBot="1">
      <c r="A18" s="22" t="s">
        <v>144</v>
      </c>
      <c r="B18" s="23">
        <v>15</v>
      </c>
      <c r="C18" s="7">
        <v>20</v>
      </c>
      <c r="D18" s="24">
        <f t="shared" si="2"/>
        <v>300</v>
      </c>
      <c r="E18" s="25">
        <f t="shared" si="3"/>
        <v>0.90909090909090906</v>
      </c>
      <c r="F18" s="26">
        <f t="shared" si="0"/>
        <v>1.2121212121212122</v>
      </c>
      <c r="G18" s="27">
        <f t="shared" si="1"/>
        <v>1.1019283746556474</v>
      </c>
      <c r="H18" s="28">
        <f t="shared" si="4"/>
        <v>27.878787878787879</v>
      </c>
      <c r="I18" s="133">
        <f>G18*K2</f>
        <v>4.1322314049586781</v>
      </c>
      <c r="J18" s="134"/>
      <c r="K18">
        <v>3.2</v>
      </c>
      <c r="L18" t="s">
        <v>154</v>
      </c>
      <c r="N18" s="4" t="s">
        <v>67</v>
      </c>
      <c r="O18" t="s">
        <v>195</v>
      </c>
      <c r="P18" t="s">
        <v>182</v>
      </c>
      <c r="Q18" s="87" t="s">
        <v>203</v>
      </c>
    </row>
    <row r="19" spans="1:17">
      <c r="A19" s="22" t="s">
        <v>145</v>
      </c>
      <c r="B19" s="23">
        <v>57</v>
      </c>
      <c r="C19" s="7">
        <v>21</v>
      </c>
      <c r="D19" s="24">
        <f t="shared" si="2"/>
        <v>1197</v>
      </c>
      <c r="E19" s="25">
        <f t="shared" si="3"/>
        <v>3.4545454545454546</v>
      </c>
      <c r="F19" s="26">
        <f t="shared" si="0"/>
        <v>1.2727272727272727</v>
      </c>
      <c r="G19" s="81">
        <f t="shared" si="1"/>
        <v>4.3966942148760326</v>
      </c>
      <c r="H19" s="78">
        <f t="shared" si="4"/>
        <v>111.23636363636363</v>
      </c>
      <c r="I19" s="133">
        <f>G19*K2</f>
        <v>16.487603305785122</v>
      </c>
      <c r="J19" s="134"/>
      <c r="K19">
        <v>3.2</v>
      </c>
      <c r="L19" t="s">
        <v>154</v>
      </c>
      <c r="N19" s="4" t="s">
        <v>67</v>
      </c>
      <c r="O19" t="s">
        <v>195</v>
      </c>
      <c r="P19" t="s">
        <v>182</v>
      </c>
      <c r="Q19" s="87" t="s">
        <v>203</v>
      </c>
    </row>
    <row r="20" spans="1:17">
      <c r="A20" s="22">
        <v>10</v>
      </c>
      <c r="B20" s="23">
        <v>24</v>
      </c>
      <c r="C20" s="7">
        <v>20</v>
      </c>
      <c r="D20" s="24">
        <f t="shared" si="2"/>
        <v>480</v>
      </c>
      <c r="E20" s="25">
        <f t="shared" si="3"/>
        <v>1.4545454545454546</v>
      </c>
      <c r="F20" s="26">
        <f t="shared" si="0"/>
        <v>1.2121212121212122</v>
      </c>
      <c r="G20" s="82">
        <f t="shared" si="1"/>
        <v>1.7630853994490359</v>
      </c>
      <c r="H20" s="78">
        <f t="shared" si="4"/>
        <v>44.606060606060609</v>
      </c>
      <c r="I20" s="133">
        <f>G20*K2</f>
        <v>6.6115702479338845</v>
      </c>
      <c r="J20" s="134"/>
      <c r="K20">
        <v>3.2</v>
      </c>
      <c r="L20" t="s">
        <v>155</v>
      </c>
      <c r="N20" s="4" t="s">
        <v>74</v>
      </c>
      <c r="O20" t="s">
        <v>195</v>
      </c>
      <c r="P20" t="s">
        <v>182</v>
      </c>
      <c r="Q20" s="87" t="s">
        <v>203</v>
      </c>
    </row>
    <row r="21" spans="1:17" ht="15" thickBot="1">
      <c r="A21" s="22">
        <v>11</v>
      </c>
      <c r="B21" s="23">
        <v>56</v>
      </c>
      <c r="C21" s="7">
        <v>20</v>
      </c>
      <c r="D21" s="24">
        <f t="shared" si="2"/>
        <v>1120</v>
      </c>
      <c r="E21" s="25">
        <f t="shared" si="3"/>
        <v>3.393939393939394</v>
      </c>
      <c r="F21" s="26">
        <f t="shared" si="0"/>
        <v>1.2121212121212122</v>
      </c>
      <c r="G21" s="80">
        <f t="shared" si="1"/>
        <v>4.1138659320477506</v>
      </c>
      <c r="H21" s="78">
        <f t="shared" si="4"/>
        <v>104.0808080808081</v>
      </c>
      <c r="I21" s="133">
        <f>G21*K2</f>
        <v>15.426997245179065</v>
      </c>
      <c r="J21" s="134"/>
      <c r="K21">
        <v>3.2</v>
      </c>
      <c r="L21" t="s">
        <v>154</v>
      </c>
      <c r="N21" s="4" t="s">
        <v>67</v>
      </c>
      <c r="O21" t="s">
        <v>195</v>
      </c>
      <c r="P21" t="s">
        <v>182</v>
      </c>
      <c r="Q21" s="87" t="s">
        <v>203</v>
      </c>
    </row>
    <row r="22" spans="1:17" ht="15" thickBot="1">
      <c r="A22" s="22" t="s">
        <v>146</v>
      </c>
      <c r="B22" s="23">
        <v>32</v>
      </c>
      <c r="C22" s="7">
        <v>25</v>
      </c>
      <c r="D22" s="24">
        <f t="shared" si="2"/>
        <v>800</v>
      </c>
      <c r="E22" s="25">
        <f t="shared" si="3"/>
        <v>1.9393939393939394</v>
      </c>
      <c r="F22" s="26">
        <f t="shared" si="0"/>
        <v>1.5151515151515151</v>
      </c>
      <c r="G22" s="27">
        <f t="shared" si="1"/>
        <v>2.9384756657483933</v>
      </c>
      <c r="H22" s="28">
        <f t="shared" si="4"/>
        <v>74.343434343434353</v>
      </c>
      <c r="I22" s="133">
        <f>G22*K2</f>
        <v>11.019283746556475</v>
      </c>
      <c r="J22" s="134"/>
      <c r="K22">
        <v>3.2</v>
      </c>
      <c r="L22" t="s">
        <v>177</v>
      </c>
      <c r="M22" s="143"/>
      <c r="N22" t="s">
        <v>193</v>
      </c>
      <c r="O22" t="s">
        <v>197</v>
      </c>
      <c r="P22" t="s">
        <v>182</v>
      </c>
      <c r="Q22" s="87" t="s">
        <v>203</v>
      </c>
    </row>
    <row r="23" spans="1:17" ht="15" thickBot="1">
      <c r="A23" s="22">
        <v>12</v>
      </c>
      <c r="B23" s="23">
        <v>21</v>
      </c>
      <c r="C23" s="7">
        <v>16</v>
      </c>
      <c r="D23" s="24">
        <f t="shared" si="2"/>
        <v>336</v>
      </c>
      <c r="E23" s="25">
        <f t="shared" si="3"/>
        <v>1.2727272727272727</v>
      </c>
      <c r="F23" s="26">
        <f t="shared" si="0"/>
        <v>0.96969696969696972</v>
      </c>
      <c r="G23" s="83">
        <f t="shared" si="1"/>
        <v>1.2341597796143251</v>
      </c>
      <c r="H23" s="78">
        <f t="shared" si="4"/>
        <v>31.224242424242426</v>
      </c>
      <c r="I23" s="133">
        <f>G23*K2</f>
        <v>4.6280991735537196</v>
      </c>
      <c r="J23" s="134"/>
      <c r="K23">
        <v>3.2</v>
      </c>
      <c r="L23" t="s">
        <v>177</v>
      </c>
      <c r="M23" s="144"/>
      <c r="N23" t="s">
        <v>193</v>
      </c>
      <c r="O23" t="s">
        <v>195</v>
      </c>
      <c r="P23" t="s">
        <v>182</v>
      </c>
      <c r="Q23" s="87" t="s">
        <v>203</v>
      </c>
    </row>
    <row r="24" spans="1:17" ht="15" thickBot="1">
      <c r="A24" s="22" t="s">
        <v>147</v>
      </c>
      <c r="B24" s="23">
        <v>27</v>
      </c>
      <c r="C24" s="7">
        <v>11</v>
      </c>
      <c r="D24" s="24">
        <f t="shared" si="2"/>
        <v>297</v>
      </c>
      <c r="E24" s="25">
        <f t="shared" si="3"/>
        <v>1.6363636363636365</v>
      </c>
      <c r="F24" s="26">
        <f t="shared" si="0"/>
        <v>0.66666666666666663</v>
      </c>
      <c r="G24" s="27">
        <f t="shared" si="1"/>
        <v>1.0909090909090908</v>
      </c>
      <c r="H24" s="28">
        <f t="shared" si="4"/>
        <v>27.599999999999998</v>
      </c>
      <c r="I24" s="133">
        <f>G24*K2</f>
        <v>4.0909090909090908</v>
      </c>
      <c r="J24" s="134"/>
      <c r="K24">
        <v>3.2</v>
      </c>
      <c r="L24" t="s">
        <v>177</v>
      </c>
      <c r="M24" s="145"/>
      <c r="N24" t="s">
        <v>193</v>
      </c>
      <c r="O24" t="s">
        <v>197</v>
      </c>
      <c r="P24" t="s">
        <v>182</v>
      </c>
      <c r="Q24" s="87" t="s">
        <v>203</v>
      </c>
    </row>
    <row r="25" spans="1:17">
      <c r="A25" s="29">
        <v>13</v>
      </c>
      <c r="B25" s="30">
        <v>49</v>
      </c>
      <c r="C25" s="31">
        <v>37</v>
      </c>
      <c r="D25" s="32">
        <f t="shared" si="2"/>
        <v>1813</v>
      </c>
      <c r="E25" s="33">
        <f t="shared" si="3"/>
        <v>2.9696969696969697</v>
      </c>
      <c r="F25" s="34">
        <f t="shared" si="0"/>
        <v>2.2424242424242422</v>
      </c>
      <c r="G25" s="35">
        <f t="shared" si="1"/>
        <v>6.6593204775022947</v>
      </c>
      <c r="H25" s="36">
        <f t="shared" si="4"/>
        <v>168.48080808080806</v>
      </c>
      <c r="I25" s="133">
        <f>G25*K2/2</f>
        <v>12.486225895316803</v>
      </c>
      <c r="J25" s="134"/>
      <c r="K25">
        <v>3.2</v>
      </c>
      <c r="L25" t="s">
        <v>198</v>
      </c>
      <c r="N25" t="s">
        <v>199</v>
      </c>
      <c r="O25" t="s">
        <v>200</v>
      </c>
      <c r="P25" t="s">
        <v>182</v>
      </c>
      <c r="Q25" t="s">
        <v>203</v>
      </c>
    </row>
    <row r="27" spans="1:17">
      <c r="I27" s="131">
        <f>SUM(I4:J25)</f>
        <v>163.3539944903581</v>
      </c>
      <c r="J27" s="132"/>
    </row>
  </sheetData>
  <autoFilter ref="A3:Q25" xr:uid="{E4AB7C62-8589-48B6-9D50-CAFDA821EAF2}">
    <filterColumn colId="8" showButton="0"/>
  </autoFilter>
  <mergeCells count="28">
    <mergeCell ref="I6:J6"/>
    <mergeCell ref="I25:J25"/>
    <mergeCell ref="M22:M24"/>
    <mergeCell ref="M6:M9"/>
    <mergeCell ref="I18:J18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B2:D2"/>
    <mergeCell ref="E2:G2"/>
    <mergeCell ref="I3:J3"/>
    <mergeCell ref="I4:J4"/>
    <mergeCell ref="I5:J5"/>
    <mergeCell ref="I27:J27"/>
    <mergeCell ref="I19:J19"/>
    <mergeCell ref="I20:J20"/>
    <mergeCell ref="I21:J21"/>
    <mergeCell ref="I22:J22"/>
    <mergeCell ref="I23:J23"/>
    <mergeCell ref="I24:J24"/>
  </mergeCells>
  <hyperlinks>
    <hyperlink ref="N15" r:id="rId1" display="mailto:ottodobie@gmail.com" xr:uid="{DE4A81AC-FD4A-44B5-8541-6ABED3FE495E}"/>
    <hyperlink ref="N13" r:id="rId2" display="mailto:kyrianjosh@hotmail.co.uk" xr:uid="{55F6F5DB-1759-43FB-9C5A-1D23BB4748AB}"/>
    <hyperlink ref="N10" r:id="rId3" display="mailto:kyrianjosh@hotmail.co.uk" xr:uid="{47452A77-E5B4-4D3F-95E3-F3A90F62BC43}"/>
  </hyperlinks>
  <pageMargins left="0.7" right="0.7" top="0.75" bottom="0.75" header="0.3" footer="0.3"/>
  <pageSetup paperSize="9" scale="81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DDEF-05A4-432E-A0DE-029EC2952D41}">
  <sheetPr filterMode="1">
    <pageSetUpPr fitToPage="1"/>
  </sheetPr>
  <dimension ref="A1:L47"/>
  <sheetViews>
    <sheetView topLeftCell="A31" workbookViewId="0">
      <selection activeCell="H24" sqref="H24"/>
    </sheetView>
  </sheetViews>
  <sheetFormatPr defaultRowHeight="14.4"/>
  <cols>
    <col min="5" max="5" width="9.21875" style="7" bestFit="1" customWidth="1"/>
    <col min="6" max="6" width="11.21875" style="7" bestFit="1" customWidth="1"/>
    <col min="7" max="7" width="26.6640625" bestFit="1" customWidth="1"/>
    <col min="8" max="8" width="40.5546875" customWidth="1"/>
    <col min="9" max="9" width="10.5546875" bestFit="1" customWidth="1"/>
    <col min="10" max="10" width="10.88671875" bestFit="1" customWidth="1"/>
    <col min="11" max="11" width="6.77734375" style="87" bestFit="1" customWidth="1"/>
  </cols>
  <sheetData>
    <row r="1" spans="1:11" ht="16.2">
      <c r="A1" s="152" t="s">
        <v>163</v>
      </c>
      <c r="B1" s="153"/>
      <c r="C1" s="154"/>
      <c r="D1" s="15" t="s">
        <v>131</v>
      </c>
      <c r="E1" s="72"/>
      <c r="F1" s="72"/>
      <c r="G1" s="17">
        <v>3.75</v>
      </c>
    </row>
    <row r="2" spans="1:11" ht="17.399999999999999">
      <c r="A2" s="43" t="s">
        <v>132</v>
      </c>
      <c r="B2" s="44" t="s">
        <v>135</v>
      </c>
      <c r="C2" s="45"/>
      <c r="E2" s="7" t="s">
        <v>180</v>
      </c>
      <c r="F2" s="7" t="s">
        <v>179</v>
      </c>
      <c r="I2" t="s">
        <v>181</v>
      </c>
    </row>
    <row r="3" spans="1:11" hidden="1">
      <c r="A3" s="46">
        <v>1</v>
      </c>
      <c r="B3" s="47">
        <v>627</v>
      </c>
      <c r="D3" s="70">
        <f>B3/272.25</f>
        <v>2.3030303030303032</v>
      </c>
      <c r="E3" s="73">
        <f>D3*G1</f>
        <v>8.6363636363636367</v>
      </c>
      <c r="F3" s="73">
        <v>3.2</v>
      </c>
      <c r="G3" s="14" t="s">
        <v>183</v>
      </c>
      <c r="H3" s="41"/>
    </row>
    <row r="4" spans="1:11">
      <c r="A4" s="46" t="s">
        <v>210</v>
      </c>
      <c r="B4" s="47"/>
      <c r="D4" s="70"/>
      <c r="E4" s="73"/>
      <c r="F4" s="88">
        <v>5</v>
      </c>
      <c r="G4" s="89" t="s">
        <v>214</v>
      </c>
      <c r="H4" s="41"/>
      <c r="I4" s="90">
        <v>44348</v>
      </c>
      <c r="K4" s="87" t="s">
        <v>216</v>
      </c>
    </row>
    <row r="5" spans="1:11">
      <c r="A5" s="46" t="s">
        <v>211</v>
      </c>
      <c r="B5" s="47"/>
      <c r="D5" s="70"/>
      <c r="E5" s="73"/>
      <c r="F5" s="88">
        <v>5</v>
      </c>
      <c r="G5" s="89" t="s">
        <v>215</v>
      </c>
      <c r="H5" s="41"/>
      <c r="I5" s="90">
        <v>44348</v>
      </c>
      <c r="K5" s="87" t="s">
        <v>216</v>
      </c>
    </row>
    <row r="6" spans="1:11" hidden="1">
      <c r="A6" s="46" t="s">
        <v>212</v>
      </c>
      <c r="B6" s="47"/>
      <c r="D6" s="70"/>
      <c r="E6" s="73"/>
      <c r="F6" s="88">
        <v>5</v>
      </c>
      <c r="G6" s="14"/>
      <c r="H6" s="41"/>
    </row>
    <row r="7" spans="1:11">
      <c r="A7" s="46" t="s">
        <v>213</v>
      </c>
      <c r="B7" s="47"/>
      <c r="D7" s="70"/>
      <c r="E7" s="73"/>
      <c r="F7" s="88">
        <v>5</v>
      </c>
      <c r="G7" s="89" t="s">
        <v>215</v>
      </c>
      <c r="H7" s="41"/>
      <c r="I7" s="90">
        <v>44348</v>
      </c>
      <c r="K7" s="87" t="s">
        <v>216</v>
      </c>
    </row>
    <row r="8" spans="1:11">
      <c r="A8" s="46">
        <v>2</v>
      </c>
      <c r="B8" s="47">
        <v>561</v>
      </c>
      <c r="C8" s="48"/>
      <c r="D8" s="70">
        <f t="shared" ref="D8:D44" si="0">B8/272.25</f>
        <v>2.0606060606060606</v>
      </c>
      <c r="E8" s="73">
        <f>D8*G1</f>
        <v>7.7272727272727266</v>
      </c>
      <c r="F8" s="73">
        <v>3.2</v>
      </c>
      <c r="G8" s="14" t="s">
        <v>183</v>
      </c>
      <c r="H8" s="41"/>
      <c r="K8" s="87" t="s">
        <v>128</v>
      </c>
    </row>
    <row r="9" spans="1:11">
      <c r="A9" s="46">
        <v>3</v>
      </c>
      <c r="B9" s="49">
        <v>551</v>
      </c>
      <c r="C9" s="50"/>
      <c r="D9" s="70">
        <f t="shared" si="0"/>
        <v>2.0238751147842056</v>
      </c>
      <c r="E9" s="73">
        <f>D9*G1</f>
        <v>7.5895316804407713</v>
      </c>
      <c r="F9" s="73">
        <v>3.2</v>
      </c>
      <c r="G9" t="s">
        <v>116</v>
      </c>
      <c r="H9" s="5" t="s">
        <v>115</v>
      </c>
      <c r="I9">
        <v>6.03</v>
      </c>
      <c r="J9" t="s">
        <v>182</v>
      </c>
      <c r="K9" s="87" t="s">
        <v>203</v>
      </c>
    </row>
    <row r="10" spans="1:11">
      <c r="A10" s="46">
        <v>4</v>
      </c>
      <c r="B10" s="49">
        <v>455</v>
      </c>
      <c r="C10" s="51"/>
      <c r="D10" s="70">
        <f t="shared" si="0"/>
        <v>1.6712580348943986</v>
      </c>
      <c r="E10" s="73">
        <f>D10*G1</f>
        <v>6.2672176308539944</v>
      </c>
      <c r="F10" s="73">
        <v>3.2</v>
      </c>
      <c r="G10" t="s">
        <v>10</v>
      </c>
      <c r="H10" s="4" t="s">
        <v>11</v>
      </c>
      <c r="I10">
        <v>6.03</v>
      </c>
      <c r="J10" t="s">
        <v>182</v>
      </c>
      <c r="K10" s="87" t="s">
        <v>203</v>
      </c>
    </row>
    <row r="11" spans="1:11">
      <c r="A11" s="46">
        <v>5</v>
      </c>
      <c r="B11" s="49">
        <v>490</v>
      </c>
      <c r="C11" s="51"/>
      <c r="D11" s="70">
        <f t="shared" si="0"/>
        <v>1.7998163452708906</v>
      </c>
      <c r="E11" s="73">
        <f>D11*G1</f>
        <v>6.7493112947658398</v>
      </c>
      <c r="F11" s="73">
        <v>3.2</v>
      </c>
      <c r="G11" t="s">
        <v>10</v>
      </c>
      <c r="H11" s="4" t="s">
        <v>11</v>
      </c>
      <c r="I11">
        <v>6.03</v>
      </c>
      <c r="J11" t="s">
        <v>182</v>
      </c>
      <c r="K11" s="87" t="s">
        <v>203</v>
      </c>
    </row>
    <row r="12" spans="1:11">
      <c r="A12" s="46">
        <v>6</v>
      </c>
      <c r="B12" s="49">
        <v>700</v>
      </c>
      <c r="C12" s="51"/>
      <c r="D12" s="70">
        <f t="shared" si="0"/>
        <v>2.5711662075298438</v>
      </c>
      <c r="E12" s="73">
        <f>D12*G1</f>
        <v>9.6418732782369148</v>
      </c>
      <c r="F12" s="73">
        <v>3.2</v>
      </c>
      <c r="G12" t="s">
        <v>118</v>
      </c>
      <c r="H12" s="8" t="s">
        <v>123</v>
      </c>
      <c r="I12">
        <v>6.03</v>
      </c>
      <c r="J12" t="s">
        <v>182</v>
      </c>
      <c r="K12" s="87" t="s">
        <v>203</v>
      </c>
    </row>
    <row r="13" spans="1:11">
      <c r="A13" s="52" t="s">
        <v>164</v>
      </c>
      <c r="B13" s="53">
        <v>693</v>
      </c>
      <c r="C13" s="50"/>
      <c r="D13" s="70">
        <f t="shared" si="0"/>
        <v>2.5454545454545454</v>
      </c>
      <c r="E13" s="73">
        <f>D13*G1</f>
        <v>9.545454545454545</v>
      </c>
      <c r="F13" s="73">
        <v>3.2</v>
      </c>
      <c r="G13" t="s">
        <v>15</v>
      </c>
      <c r="H13" s="5" t="s">
        <v>82</v>
      </c>
      <c r="I13" s="86"/>
      <c r="J13" s="86"/>
      <c r="K13" s="87" t="s">
        <v>208</v>
      </c>
    </row>
    <row r="14" spans="1:11">
      <c r="A14" s="46">
        <v>8</v>
      </c>
      <c r="B14" s="49">
        <v>330</v>
      </c>
      <c r="C14" s="51"/>
      <c r="D14" s="70">
        <f t="shared" si="0"/>
        <v>1.2121212121212122</v>
      </c>
      <c r="E14" s="73">
        <f>D14*G1</f>
        <v>4.5454545454545459</v>
      </c>
      <c r="F14" s="73">
        <v>3.2</v>
      </c>
      <c r="G14" t="s">
        <v>117</v>
      </c>
      <c r="H14" s="5"/>
      <c r="I14">
        <v>6.03</v>
      </c>
      <c r="J14" t="s">
        <v>184</v>
      </c>
      <c r="K14" s="87" t="s">
        <v>203</v>
      </c>
    </row>
    <row r="15" spans="1:11" hidden="1">
      <c r="A15" s="54" t="s">
        <v>165</v>
      </c>
      <c r="B15" s="55">
        <v>328</v>
      </c>
      <c r="C15" s="56"/>
      <c r="D15" s="70">
        <f t="shared" si="0"/>
        <v>1.2047750229568412</v>
      </c>
      <c r="E15" s="73">
        <f>D15*G1</f>
        <v>4.5179063360881546</v>
      </c>
      <c r="F15" s="73">
        <v>3.2</v>
      </c>
      <c r="G15" s="69"/>
      <c r="H15" s="69"/>
    </row>
    <row r="16" spans="1:11">
      <c r="A16" s="46">
        <v>9</v>
      </c>
      <c r="B16" s="49">
        <v>840</v>
      </c>
      <c r="C16" s="50"/>
      <c r="D16" s="70">
        <f t="shared" si="0"/>
        <v>3.0853994490358128</v>
      </c>
      <c r="E16" s="73">
        <f>D16*G1</f>
        <v>11.570247933884298</v>
      </c>
      <c r="F16" s="73">
        <v>3.2</v>
      </c>
      <c r="G16" t="s">
        <v>113</v>
      </c>
      <c r="H16" s="5" t="s">
        <v>124</v>
      </c>
      <c r="I16">
        <v>6.03</v>
      </c>
      <c r="J16" t="s">
        <v>182</v>
      </c>
      <c r="K16" s="87" t="s">
        <v>203</v>
      </c>
    </row>
    <row r="17" spans="1:12">
      <c r="A17" s="46">
        <v>10</v>
      </c>
      <c r="B17" s="49">
        <v>720</v>
      </c>
      <c r="C17" s="51"/>
      <c r="D17" s="70">
        <f t="shared" si="0"/>
        <v>2.6446280991735538</v>
      </c>
      <c r="E17" s="73">
        <f>D17*G1</f>
        <v>9.9173553719008272</v>
      </c>
      <c r="F17" s="73">
        <v>3.2</v>
      </c>
      <c r="G17" t="s">
        <v>19</v>
      </c>
      <c r="H17" s="4" t="s">
        <v>20</v>
      </c>
      <c r="I17">
        <v>6.03</v>
      </c>
      <c r="J17" t="s">
        <v>184</v>
      </c>
      <c r="K17" s="87" t="s">
        <v>203</v>
      </c>
    </row>
    <row r="18" spans="1:12">
      <c r="A18" s="57">
        <v>11</v>
      </c>
      <c r="B18" s="58">
        <v>648</v>
      </c>
      <c r="C18" s="146">
        <f>B18+B19</f>
        <v>1080</v>
      </c>
      <c r="D18" s="70">
        <f t="shared" si="0"/>
        <v>2.3801652892561984</v>
      </c>
      <c r="E18" s="73">
        <f>D18*G1</f>
        <v>8.9256198347107443</v>
      </c>
      <c r="F18" s="73">
        <v>3.2</v>
      </c>
      <c r="G18" t="s">
        <v>19</v>
      </c>
      <c r="H18" s="4" t="s">
        <v>20</v>
      </c>
      <c r="I18">
        <v>6.03</v>
      </c>
      <c r="J18" t="s">
        <v>184</v>
      </c>
      <c r="K18" s="87" t="s">
        <v>203</v>
      </c>
    </row>
    <row r="19" spans="1:12">
      <c r="A19" s="59">
        <v>12</v>
      </c>
      <c r="B19" s="60">
        <v>432</v>
      </c>
      <c r="C19" s="147"/>
      <c r="D19" s="70">
        <f t="shared" si="0"/>
        <v>1.5867768595041323</v>
      </c>
      <c r="E19" s="73">
        <f>D19*G1</f>
        <v>5.9504132231404956</v>
      </c>
      <c r="F19" s="73">
        <v>3.2</v>
      </c>
      <c r="G19" t="s">
        <v>19</v>
      </c>
      <c r="H19" s="4" t="s">
        <v>20</v>
      </c>
      <c r="I19">
        <v>6.03</v>
      </c>
      <c r="J19" t="s">
        <v>184</v>
      </c>
      <c r="K19" s="87" t="s">
        <v>203</v>
      </c>
    </row>
    <row r="20" spans="1:12">
      <c r="A20" s="46">
        <v>13</v>
      </c>
      <c r="B20" s="49">
        <v>630</v>
      </c>
      <c r="C20" s="51"/>
      <c r="D20" s="70">
        <f t="shared" si="0"/>
        <v>2.3140495867768593</v>
      </c>
      <c r="E20" s="73">
        <f>D20*G1</f>
        <v>8.6776859504132222</v>
      </c>
      <c r="F20" s="73">
        <v>3.2</v>
      </c>
      <c r="G20" t="s">
        <v>24</v>
      </c>
      <c r="H20" s="4" t="s">
        <v>185</v>
      </c>
      <c r="I20">
        <v>6.03</v>
      </c>
      <c r="J20" t="s">
        <v>182</v>
      </c>
      <c r="K20" s="87" t="s">
        <v>203</v>
      </c>
    </row>
    <row r="21" spans="1:12">
      <c r="A21" s="57">
        <v>14</v>
      </c>
      <c r="B21" s="58">
        <v>448</v>
      </c>
      <c r="C21" s="146">
        <f>B21+B22</f>
        <v>1056</v>
      </c>
      <c r="D21" s="70">
        <f t="shared" si="0"/>
        <v>1.6455463728191</v>
      </c>
      <c r="E21" s="73">
        <f>D21*G1</f>
        <v>6.1707988980716246</v>
      </c>
      <c r="F21" s="73">
        <v>3.2</v>
      </c>
      <c r="G21" t="s">
        <v>26</v>
      </c>
      <c r="H21" s="4" t="s">
        <v>27</v>
      </c>
      <c r="I21">
        <v>6.03</v>
      </c>
      <c r="J21" t="s">
        <v>182</v>
      </c>
      <c r="K21" s="87" t="s">
        <v>203</v>
      </c>
      <c r="L21" t="s">
        <v>204</v>
      </c>
    </row>
    <row r="22" spans="1:12">
      <c r="A22" s="59">
        <v>15</v>
      </c>
      <c r="B22" s="60">
        <v>608</v>
      </c>
      <c r="C22" s="147"/>
      <c r="D22" s="70">
        <f t="shared" si="0"/>
        <v>2.2332415059687789</v>
      </c>
      <c r="E22" s="73">
        <f>D22*G1</f>
        <v>8.3746556473829212</v>
      </c>
      <c r="F22" s="73">
        <v>3.2</v>
      </c>
      <c r="G22" t="s">
        <v>26</v>
      </c>
      <c r="H22" s="4" t="s">
        <v>27</v>
      </c>
      <c r="I22">
        <v>6.03</v>
      </c>
      <c r="J22" t="s">
        <v>182</v>
      </c>
      <c r="K22" s="87" t="s">
        <v>203</v>
      </c>
      <c r="L22" t="s">
        <v>204</v>
      </c>
    </row>
    <row r="23" spans="1:12">
      <c r="A23" s="46">
        <v>16</v>
      </c>
      <c r="B23" s="49">
        <v>680</v>
      </c>
      <c r="C23" s="51"/>
      <c r="D23" s="70">
        <f t="shared" si="0"/>
        <v>2.4977043158861343</v>
      </c>
      <c r="E23" s="73">
        <f>D23*G1</f>
        <v>9.3663911845730041</v>
      </c>
      <c r="F23" s="73">
        <v>3.2</v>
      </c>
      <c r="G23" t="s">
        <v>113</v>
      </c>
      <c r="H23" s="5" t="s">
        <v>124</v>
      </c>
      <c r="I23">
        <v>7.03</v>
      </c>
      <c r="J23" t="s">
        <v>182</v>
      </c>
      <c r="K23" s="87" t="s">
        <v>203</v>
      </c>
    </row>
    <row r="24" spans="1:12">
      <c r="A24" s="46">
        <v>17</v>
      </c>
      <c r="B24" s="49">
        <v>640</v>
      </c>
      <c r="C24" s="61"/>
      <c r="D24" s="70">
        <f t="shared" si="0"/>
        <v>2.3507805325987143</v>
      </c>
      <c r="E24" s="73">
        <f>D24*G1</f>
        <v>8.8154269972451793</v>
      </c>
      <c r="F24" s="73">
        <v>3.2</v>
      </c>
      <c r="G24" t="s">
        <v>32</v>
      </c>
      <c r="H24" s="4" t="s">
        <v>101</v>
      </c>
      <c r="I24">
        <v>6.03</v>
      </c>
      <c r="J24" t="s">
        <v>182</v>
      </c>
      <c r="K24" s="87" t="s">
        <v>203</v>
      </c>
    </row>
    <row r="25" spans="1:12">
      <c r="A25" s="57" t="s">
        <v>166</v>
      </c>
      <c r="B25" s="58">
        <v>629</v>
      </c>
      <c r="C25" s="146">
        <f>B25+B26</f>
        <v>1258</v>
      </c>
      <c r="D25" s="70">
        <f t="shared" si="0"/>
        <v>2.3103764921946741</v>
      </c>
      <c r="E25" s="73">
        <f>D25*G1</f>
        <v>8.663911845730027</v>
      </c>
      <c r="F25" s="73">
        <v>3.2</v>
      </c>
      <c r="G25" t="s">
        <v>32</v>
      </c>
      <c r="H25" s="4" t="s">
        <v>101</v>
      </c>
      <c r="I25">
        <v>6.03</v>
      </c>
      <c r="J25" t="s">
        <v>182</v>
      </c>
      <c r="K25" s="87" t="s">
        <v>203</v>
      </c>
    </row>
    <row r="26" spans="1:12">
      <c r="A26" s="59" t="s">
        <v>187</v>
      </c>
      <c r="B26" s="60">
        <v>629</v>
      </c>
      <c r="C26" s="147"/>
      <c r="D26" s="70">
        <f t="shared" si="0"/>
        <v>2.3103764921946741</v>
      </c>
      <c r="E26" s="73">
        <f>D26*G1</f>
        <v>8.663911845730027</v>
      </c>
      <c r="F26" s="73">
        <v>3.2</v>
      </c>
      <c r="G26" t="s">
        <v>33</v>
      </c>
      <c r="H26" s="4" t="s">
        <v>34</v>
      </c>
      <c r="I26">
        <v>6.03</v>
      </c>
      <c r="J26" t="s">
        <v>182</v>
      </c>
      <c r="K26" s="87" t="s">
        <v>203</v>
      </c>
    </row>
    <row r="27" spans="1:12">
      <c r="A27" s="57" t="s">
        <v>167</v>
      </c>
      <c r="B27" s="58">
        <v>944</v>
      </c>
      <c r="C27" s="146">
        <f>B27+B28</f>
        <v>1664</v>
      </c>
      <c r="D27" s="70">
        <f t="shared" si="0"/>
        <v>3.4674012855831036</v>
      </c>
      <c r="E27" s="73">
        <f>D27*G1</f>
        <v>13.002754820936639</v>
      </c>
      <c r="F27" s="73">
        <v>3.2</v>
      </c>
      <c r="G27" t="s">
        <v>36</v>
      </c>
      <c r="H27" s="4" t="s">
        <v>37</v>
      </c>
      <c r="I27">
        <v>6.03</v>
      </c>
      <c r="J27" t="s">
        <v>182</v>
      </c>
      <c r="K27" s="87" t="s">
        <v>203</v>
      </c>
      <c r="L27" t="s">
        <v>204</v>
      </c>
    </row>
    <row r="28" spans="1:12">
      <c r="A28" s="59" t="s">
        <v>168</v>
      </c>
      <c r="B28" s="60">
        <v>720</v>
      </c>
      <c r="C28" s="147"/>
      <c r="D28" s="70">
        <f t="shared" si="0"/>
        <v>2.6446280991735538</v>
      </c>
      <c r="E28" s="73">
        <f>D28*G1</f>
        <v>9.9173553719008272</v>
      </c>
      <c r="F28" s="73">
        <v>3.2</v>
      </c>
      <c r="G28" s="4" t="s">
        <v>40</v>
      </c>
      <c r="H28" s="4" t="s">
        <v>40</v>
      </c>
      <c r="I28">
        <v>6.03</v>
      </c>
      <c r="J28" t="s">
        <v>182</v>
      </c>
      <c r="K28" s="87" t="s">
        <v>203</v>
      </c>
    </row>
    <row r="29" spans="1:12" hidden="1">
      <c r="A29" s="46">
        <v>20</v>
      </c>
      <c r="B29" s="49">
        <v>832</v>
      </c>
      <c r="C29" s="51"/>
      <c r="D29" s="70">
        <f t="shared" si="0"/>
        <v>3.0560146923783287</v>
      </c>
      <c r="E29" s="73">
        <f>D29*G1</f>
        <v>11.460055096418733</v>
      </c>
      <c r="F29" s="73">
        <v>3.2</v>
      </c>
      <c r="G29" t="s">
        <v>42</v>
      </c>
      <c r="H29" s="4" t="s">
        <v>97</v>
      </c>
      <c r="I29">
        <v>6.03</v>
      </c>
      <c r="J29" t="s">
        <v>182</v>
      </c>
    </row>
    <row r="30" spans="1:12">
      <c r="A30" s="46">
        <v>21</v>
      </c>
      <c r="B30" s="49">
        <v>660</v>
      </c>
      <c r="C30" s="62"/>
      <c r="D30" s="70">
        <f t="shared" si="0"/>
        <v>2.4242424242424243</v>
      </c>
      <c r="E30" s="73">
        <f>D30*G1</f>
        <v>9.0909090909090917</v>
      </c>
      <c r="F30" s="73">
        <v>3.2</v>
      </c>
      <c r="G30" t="s">
        <v>44</v>
      </c>
      <c r="H30" s="4" t="s">
        <v>45</v>
      </c>
      <c r="I30">
        <v>6.03</v>
      </c>
      <c r="J30" t="s">
        <v>182</v>
      </c>
      <c r="K30" s="87" t="s">
        <v>203</v>
      </c>
      <c r="L30" t="s">
        <v>204</v>
      </c>
    </row>
    <row r="31" spans="1:12">
      <c r="A31" s="46">
        <v>22</v>
      </c>
      <c r="B31" s="49">
        <v>620</v>
      </c>
      <c r="C31" s="63"/>
      <c r="D31" s="70">
        <f t="shared" si="0"/>
        <v>2.2773186409550048</v>
      </c>
      <c r="E31" s="73">
        <f>D31*G1</f>
        <v>8.5399449035812687</v>
      </c>
      <c r="F31" s="73">
        <v>3.2</v>
      </c>
      <c r="G31" t="s">
        <v>44</v>
      </c>
      <c r="H31" s="4" t="s">
        <v>45</v>
      </c>
      <c r="I31">
        <v>6.03</v>
      </c>
      <c r="J31" t="s">
        <v>182</v>
      </c>
      <c r="K31" s="87" t="s">
        <v>203</v>
      </c>
      <c r="L31" t="s">
        <v>204</v>
      </c>
    </row>
    <row r="32" spans="1:12">
      <c r="A32" s="46">
        <v>23</v>
      </c>
      <c r="B32" s="49">
        <v>518</v>
      </c>
      <c r="C32" s="48"/>
      <c r="D32" s="70">
        <f t="shared" si="0"/>
        <v>1.9026629935720845</v>
      </c>
      <c r="E32" s="73">
        <f>D32*G1</f>
        <v>7.1349862258953163</v>
      </c>
      <c r="F32" s="73">
        <v>3.2</v>
      </c>
      <c r="G32" t="s">
        <v>33</v>
      </c>
      <c r="H32" s="4" t="s">
        <v>34</v>
      </c>
      <c r="I32">
        <v>6.03</v>
      </c>
      <c r="J32" t="s">
        <v>182</v>
      </c>
      <c r="K32" s="87" t="s">
        <v>203</v>
      </c>
    </row>
    <row r="33" spans="1:11" hidden="1">
      <c r="A33" s="46">
        <v>24</v>
      </c>
      <c r="B33" s="49">
        <v>592</v>
      </c>
      <c r="C33" s="48"/>
      <c r="D33" s="70">
        <f t="shared" si="0"/>
        <v>2.1744719926538107</v>
      </c>
      <c r="E33" s="73">
        <f>D33*G1</f>
        <v>8.1542699724517895</v>
      </c>
      <c r="F33" s="73">
        <v>3.2</v>
      </c>
      <c r="G33" t="s">
        <v>105</v>
      </c>
      <c r="H33" s="5" t="s">
        <v>121</v>
      </c>
      <c r="I33">
        <v>6.03</v>
      </c>
      <c r="J33" t="s">
        <v>182</v>
      </c>
    </row>
    <row r="34" spans="1:11">
      <c r="A34" s="57" t="s">
        <v>169</v>
      </c>
      <c r="B34" s="58">
        <v>902</v>
      </c>
      <c r="C34" s="146">
        <f>B34+B35</f>
        <v>1312</v>
      </c>
      <c r="D34" s="70">
        <f t="shared" si="0"/>
        <v>3.3131313131313131</v>
      </c>
      <c r="E34" s="73">
        <f>D34*G1</f>
        <v>12.424242424242424</v>
      </c>
      <c r="F34" s="73">
        <v>3.2</v>
      </c>
      <c r="G34" s="87" t="s">
        <v>217</v>
      </c>
      <c r="H34" t="s">
        <v>218</v>
      </c>
    </row>
    <row r="35" spans="1:11">
      <c r="A35" s="59" t="s">
        <v>170</v>
      </c>
      <c r="B35" s="60">
        <v>410</v>
      </c>
      <c r="C35" s="147"/>
      <c r="D35" s="70">
        <f t="shared" si="0"/>
        <v>1.5059687786960514</v>
      </c>
      <c r="E35" s="73">
        <f>D35*G1</f>
        <v>5.6473829201101928</v>
      </c>
      <c r="F35" s="73">
        <v>3.2</v>
      </c>
      <c r="G35" t="s">
        <v>119</v>
      </c>
      <c r="H35" s="4" t="s">
        <v>112</v>
      </c>
      <c r="I35">
        <v>7.03</v>
      </c>
      <c r="J35" t="s">
        <v>182</v>
      </c>
      <c r="K35" s="87" t="s">
        <v>203</v>
      </c>
    </row>
    <row r="36" spans="1:11">
      <c r="A36" s="57" t="s">
        <v>173</v>
      </c>
      <c r="B36" s="58">
        <v>816</v>
      </c>
      <c r="C36" s="62"/>
      <c r="D36" s="70">
        <f t="shared" ref="D36" si="1">B36/272.25</f>
        <v>2.997245179063361</v>
      </c>
      <c r="E36" s="73">
        <f>D36*G1</f>
        <v>11.239669421487603</v>
      </c>
      <c r="F36" s="73">
        <v>3.2</v>
      </c>
      <c r="G36" t="s">
        <v>188</v>
      </c>
      <c r="H36" s="4" t="s">
        <v>189</v>
      </c>
      <c r="I36">
        <v>7.03</v>
      </c>
      <c r="J36" t="s">
        <v>182</v>
      </c>
      <c r="K36" s="87" t="s">
        <v>203</v>
      </c>
    </row>
    <row r="37" spans="1:11" hidden="1">
      <c r="A37" s="57" t="s">
        <v>171</v>
      </c>
      <c r="B37" s="58">
        <v>540</v>
      </c>
      <c r="C37" s="146">
        <f>B37+B38</f>
        <v>1188</v>
      </c>
      <c r="D37" s="70">
        <f t="shared" si="0"/>
        <v>1.9834710743801653</v>
      </c>
      <c r="E37" s="73">
        <f>D37*G1</f>
        <v>7.4380165289256199</v>
      </c>
      <c r="F37" s="73">
        <v>3.2</v>
      </c>
      <c r="G37" t="s">
        <v>114</v>
      </c>
      <c r="H37" s="5" t="s">
        <v>108</v>
      </c>
      <c r="I37">
        <v>7.03</v>
      </c>
      <c r="J37" t="s">
        <v>182</v>
      </c>
    </row>
    <row r="38" spans="1:11">
      <c r="A38" s="59" t="s">
        <v>172</v>
      </c>
      <c r="B38" s="60">
        <v>648</v>
      </c>
      <c r="C38" s="147"/>
      <c r="D38" s="70">
        <f t="shared" si="0"/>
        <v>2.3801652892561984</v>
      </c>
      <c r="E38" s="73">
        <f>D38*G1</f>
        <v>8.9256198347107443</v>
      </c>
      <c r="F38" s="73">
        <v>3.2</v>
      </c>
      <c r="G38" s="84" t="s">
        <v>201</v>
      </c>
      <c r="H38" s="6" t="s">
        <v>202</v>
      </c>
      <c r="I38">
        <v>19.03</v>
      </c>
      <c r="J38" t="s">
        <v>182</v>
      </c>
      <c r="K38" s="87" t="s">
        <v>203</v>
      </c>
    </row>
    <row r="39" spans="1:11">
      <c r="A39" s="74" t="s">
        <v>173</v>
      </c>
      <c r="B39" s="75">
        <v>816</v>
      </c>
      <c r="C39" s="62"/>
      <c r="D39" s="70">
        <f t="shared" ref="D39" si="2">B39/272.25</f>
        <v>2.997245179063361</v>
      </c>
      <c r="E39" s="73">
        <f>D39*G1</f>
        <v>11.239669421487603</v>
      </c>
      <c r="F39" s="73">
        <v>3.2</v>
      </c>
      <c r="G39" t="s">
        <v>188</v>
      </c>
      <c r="H39" s="42" t="s">
        <v>190</v>
      </c>
      <c r="I39">
        <v>7.03</v>
      </c>
      <c r="J39" t="s">
        <v>182</v>
      </c>
      <c r="K39" s="87" t="s">
        <v>203</v>
      </c>
    </row>
    <row r="40" spans="1:11" ht="21.6" customHeight="1">
      <c r="A40" s="46">
        <v>27</v>
      </c>
      <c r="B40" s="49">
        <v>1280</v>
      </c>
      <c r="C40" s="48"/>
      <c r="D40" s="70">
        <f t="shared" si="0"/>
        <v>4.7015610651974287</v>
      </c>
      <c r="E40" s="73">
        <f>D40*G1</f>
        <v>17.630853994490359</v>
      </c>
      <c r="F40" s="73">
        <v>3.2</v>
      </c>
      <c r="G40" t="s">
        <v>53</v>
      </c>
      <c r="H40" s="4" t="s">
        <v>99</v>
      </c>
      <c r="I40">
        <v>7.03</v>
      </c>
      <c r="J40" t="s">
        <v>192</v>
      </c>
      <c r="K40" s="87" t="s">
        <v>203</v>
      </c>
    </row>
    <row r="41" spans="1:11" ht="28.8">
      <c r="A41" s="59">
        <v>28</v>
      </c>
      <c r="B41" s="60">
        <v>1530</v>
      </c>
      <c r="C41" s="71"/>
      <c r="D41" s="70">
        <f t="shared" si="0"/>
        <v>5.6198347107438016</v>
      </c>
      <c r="E41" s="73">
        <f>D41*G1</f>
        <v>21.074380165289256</v>
      </c>
      <c r="F41" s="73">
        <v>3.2</v>
      </c>
      <c r="G41" t="s">
        <v>53</v>
      </c>
      <c r="H41" s="4" t="s">
        <v>99</v>
      </c>
      <c r="I41">
        <v>7.03</v>
      </c>
      <c r="J41" t="s">
        <v>192</v>
      </c>
      <c r="K41" s="87" t="s">
        <v>203</v>
      </c>
    </row>
    <row r="42" spans="1:11">
      <c r="A42" s="148" t="s">
        <v>174</v>
      </c>
      <c r="B42" s="150">
        <v>1116</v>
      </c>
      <c r="C42" s="64"/>
      <c r="D42" s="70">
        <f t="shared" si="0"/>
        <v>4.0991735537190079</v>
      </c>
      <c r="E42" s="73">
        <f>D42*G1</f>
        <v>15.37190082644628</v>
      </c>
      <c r="F42" s="73">
        <v>3.2</v>
      </c>
      <c r="G42" t="s">
        <v>83</v>
      </c>
      <c r="H42" s="4" t="s">
        <v>50</v>
      </c>
      <c r="I42">
        <v>7.03</v>
      </c>
      <c r="J42" t="s">
        <v>182</v>
      </c>
      <c r="K42" s="87" t="s">
        <v>203</v>
      </c>
    </row>
    <row r="43" spans="1:11">
      <c r="A43" s="149"/>
      <c r="B43" s="151"/>
      <c r="C43" s="65"/>
      <c r="D43" s="70">
        <f t="shared" ref="D43" si="3">B43/272.25</f>
        <v>0</v>
      </c>
      <c r="E43" s="73">
        <f>D43*G1</f>
        <v>0</v>
      </c>
      <c r="F43" s="73">
        <v>3.2</v>
      </c>
      <c r="G43" t="s">
        <v>83</v>
      </c>
      <c r="H43" s="4" t="s">
        <v>50</v>
      </c>
      <c r="I43">
        <v>7.03</v>
      </c>
      <c r="J43" t="s">
        <v>182</v>
      </c>
      <c r="K43" s="87" t="s">
        <v>203</v>
      </c>
    </row>
    <row r="44" spans="1:11" ht="15" thickBot="1">
      <c r="A44" s="66">
        <v>31</v>
      </c>
      <c r="B44" s="67">
        <f>84*36</f>
        <v>3024</v>
      </c>
      <c r="C44" s="68"/>
      <c r="D44" s="70">
        <f t="shared" si="0"/>
        <v>11.107438016528926</v>
      </c>
      <c r="E44" s="73">
        <f>D44*G1</f>
        <v>41.652892561983471</v>
      </c>
      <c r="F44" s="73">
        <v>3.2</v>
      </c>
      <c r="G44" t="s">
        <v>56</v>
      </c>
      <c r="H44" s="4" t="s">
        <v>186</v>
      </c>
      <c r="I44">
        <v>7.03</v>
      </c>
      <c r="J44" t="s">
        <v>182</v>
      </c>
      <c r="K44" s="87" t="s">
        <v>203</v>
      </c>
    </row>
    <row r="47" spans="1:11">
      <c r="E47" s="73">
        <f>SUM(E3:E46)</f>
        <v>380.26170798898073</v>
      </c>
      <c r="F47" s="73"/>
    </row>
  </sheetData>
  <autoFilter ref="A2:K44" xr:uid="{CBBDFE5A-7F69-48CA-91C8-E32635A34E73}">
    <filterColumn colId="10">
      <customFilters>
        <customFilter operator="notEqual" val=" "/>
      </customFilters>
    </filterColumn>
  </autoFilter>
  <mergeCells count="9">
    <mergeCell ref="C37:C38"/>
    <mergeCell ref="A42:A43"/>
    <mergeCell ref="B42:B43"/>
    <mergeCell ref="A1:C1"/>
    <mergeCell ref="C18:C19"/>
    <mergeCell ref="C21:C22"/>
    <mergeCell ref="C25:C26"/>
    <mergeCell ref="C27:C28"/>
    <mergeCell ref="C34:C35"/>
  </mergeCells>
  <hyperlinks>
    <hyperlink ref="H13" r:id="rId1" xr:uid="{A3FC9EB5-CA9C-4CC1-BE8A-9BA9970B9D0E}"/>
    <hyperlink ref="H37" r:id="rId2" xr:uid="{98F314E5-D740-4E6F-A9F7-B643AF4E9774}"/>
    <hyperlink ref="H9" r:id="rId3" xr:uid="{663FD49B-BE7D-464C-832F-214E9695B719}"/>
    <hyperlink ref="H12" r:id="rId4" xr:uid="{72C7A0B8-36FD-40A0-9789-44B79FC60D64}"/>
    <hyperlink ref="H16" r:id="rId5" xr:uid="{5C5A9464-0F59-4D7C-A067-FD12079720B8}"/>
    <hyperlink ref="H33" r:id="rId6" xr:uid="{11CBE237-932B-47F1-BA83-7D89715AF9FA}"/>
    <hyperlink ref="H39" r:id="rId7" display="mailto:hlhollamby@gmail.com" xr:uid="{25587473-5D11-4B0A-9F2C-CE6A3D6376F0}"/>
    <hyperlink ref="H23" r:id="rId8" xr:uid="{0A127709-0F78-4CE8-BAED-349E3BBF5F79}"/>
    <hyperlink ref="G4" r:id="rId9" xr:uid="{D3DF7355-02A3-4F32-987C-6C7BCF6E9EE4}"/>
    <hyperlink ref="G5" r:id="rId10" xr:uid="{A17CC9A3-A86C-43CC-934B-59D02DA8DA43}"/>
    <hyperlink ref="G7" r:id="rId11" xr:uid="{6CDBF614-AAD9-4C83-9618-67CA02114458}"/>
  </hyperlinks>
  <pageMargins left="0.7" right="0.7" top="0.75" bottom="0.75" header="0.3" footer="0.3"/>
  <pageSetup paperSize="9" scale="84" fitToHeight="0" orientation="portrait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709E-9C9F-40A8-85F7-0FE40F7BC2DA}">
  <sheetPr>
    <pageSetUpPr fitToPage="1"/>
  </sheetPr>
  <dimension ref="A2:Q29"/>
  <sheetViews>
    <sheetView workbookViewId="0">
      <selection activeCell="L5" sqref="L5"/>
    </sheetView>
  </sheetViews>
  <sheetFormatPr defaultRowHeight="14.4"/>
  <cols>
    <col min="2" max="11" width="8.88671875" customWidth="1"/>
    <col min="12" max="12" width="20.6640625" bestFit="1" customWidth="1"/>
    <col min="13" max="13" width="8.88671875" style="9" customWidth="1"/>
    <col min="14" max="14" width="33.21875" bestFit="1" customWidth="1"/>
    <col min="15" max="15" width="10.109375" bestFit="1" customWidth="1"/>
  </cols>
  <sheetData>
    <row r="2" spans="1:17" ht="16.8" thickBot="1">
      <c r="B2" s="135" t="s">
        <v>129</v>
      </c>
      <c r="C2" s="136"/>
      <c r="D2" s="137"/>
      <c r="E2" s="138" t="s">
        <v>130</v>
      </c>
      <c r="F2" s="139"/>
      <c r="G2" s="140"/>
      <c r="I2" s="15" t="s">
        <v>131</v>
      </c>
      <c r="J2" s="16"/>
      <c r="K2" s="17">
        <v>3.75</v>
      </c>
      <c r="M2" s="9" t="s">
        <v>156</v>
      </c>
    </row>
    <row r="3" spans="1:17" ht="17.399999999999999">
      <c r="A3" s="18" t="s">
        <v>132</v>
      </c>
      <c r="B3" s="19" t="s">
        <v>133</v>
      </c>
      <c r="C3" s="20" t="s">
        <v>134</v>
      </c>
      <c r="D3" s="21" t="s">
        <v>135</v>
      </c>
      <c r="E3" s="19" t="s">
        <v>133</v>
      </c>
      <c r="F3" s="20" t="s">
        <v>134</v>
      </c>
      <c r="G3" s="79" t="s">
        <v>136</v>
      </c>
      <c r="H3" s="77" t="s">
        <v>137</v>
      </c>
      <c r="I3" s="141" t="s">
        <v>138</v>
      </c>
      <c r="J3" s="142"/>
      <c r="K3" s="7" t="s">
        <v>178</v>
      </c>
    </row>
    <row r="4" spans="1:17" ht="15" thickBot="1">
      <c r="A4" s="22">
        <v>1</v>
      </c>
      <c r="B4" s="23">
        <v>25</v>
      </c>
      <c r="C4" s="7">
        <v>42</v>
      </c>
      <c r="D4" s="24">
        <f>B4*C4</f>
        <v>1050</v>
      </c>
      <c r="E4" s="25">
        <f>B4/16.5</f>
        <v>1.5151515151515151</v>
      </c>
      <c r="F4" s="26">
        <f t="shared" ref="F4:F25" si="0">C4/16.5</f>
        <v>2.5454545454545454</v>
      </c>
      <c r="G4" s="80">
        <f t="shared" ref="G4:G25" si="1">E4*F4</f>
        <v>3.8567493112947657</v>
      </c>
      <c r="H4" s="78">
        <f>G4*25.3</f>
        <v>97.575757575757578</v>
      </c>
      <c r="I4" s="133">
        <f>G4*K2</f>
        <v>14.462809917355372</v>
      </c>
      <c r="J4" s="134"/>
      <c r="K4">
        <v>4.4000000000000004</v>
      </c>
      <c r="L4" t="s">
        <v>148</v>
      </c>
      <c r="N4" s="76" t="s">
        <v>194</v>
      </c>
      <c r="P4" t="s">
        <v>203</v>
      </c>
    </row>
    <row r="5" spans="1:17" ht="15" thickBot="1">
      <c r="A5" s="22" t="s">
        <v>139</v>
      </c>
      <c r="B5" s="23">
        <v>25</v>
      </c>
      <c r="C5" s="7">
        <v>12</v>
      </c>
      <c r="D5" s="24">
        <f t="shared" ref="D5:D25" si="2">B5*C5</f>
        <v>300</v>
      </c>
      <c r="E5" s="25">
        <f t="shared" ref="E5:E25" si="3">B5/16.5</f>
        <v>1.5151515151515151</v>
      </c>
      <c r="F5" s="26">
        <f t="shared" si="0"/>
        <v>0.72727272727272729</v>
      </c>
      <c r="G5" s="27">
        <f t="shared" si="1"/>
        <v>1.1019283746556474</v>
      </c>
      <c r="H5" s="28">
        <f t="shared" ref="H5:H25" si="4">G5*25.3</f>
        <v>27.878787878787879</v>
      </c>
      <c r="I5" s="133">
        <f>G5*K2</f>
        <v>4.1322314049586781</v>
      </c>
      <c r="J5" s="134"/>
      <c r="K5">
        <v>4.4000000000000004</v>
      </c>
      <c r="L5" s="85" t="s">
        <v>232</v>
      </c>
      <c r="M5" s="40"/>
      <c r="N5" s="14"/>
      <c r="O5" s="14"/>
      <c r="P5" s="14"/>
    </row>
    <row r="6" spans="1:17">
      <c r="A6" s="22">
        <v>2</v>
      </c>
      <c r="B6" s="23">
        <v>24</v>
      </c>
      <c r="C6" s="7">
        <v>14</v>
      </c>
      <c r="D6" s="24">
        <f t="shared" si="2"/>
        <v>336</v>
      </c>
      <c r="E6" s="25">
        <f t="shared" si="3"/>
        <v>1.4545454545454546</v>
      </c>
      <c r="F6" s="26">
        <f t="shared" si="0"/>
        <v>0.84848484848484851</v>
      </c>
      <c r="G6" s="27">
        <f t="shared" si="1"/>
        <v>1.2341597796143251</v>
      </c>
      <c r="H6" s="28">
        <f t="shared" si="4"/>
        <v>31.224242424242426</v>
      </c>
      <c r="I6" s="133">
        <f>G6*K2</f>
        <v>4.6280991735537196</v>
      </c>
      <c r="J6" s="134"/>
      <c r="K6">
        <v>4.4000000000000004</v>
      </c>
      <c r="L6" t="s">
        <v>205</v>
      </c>
      <c r="M6" s="143"/>
      <c r="N6" t="s">
        <v>206</v>
      </c>
      <c r="P6" t="s">
        <v>203</v>
      </c>
    </row>
    <row r="7" spans="1:17">
      <c r="A7" s="22" t="s">
        <v>140</v>
      </c>
      <c r="B7" s="23">
        <v>24</v>
      </c>
      <c r="C7" s="7">
        <v>14</v>
      </c>
      <c r="D7" s="24">
        <f t="shared" si="2"/>
        <v>336</v>
      </c>
      <c r="E7" s="25">
        <f t="shared" si="3"/>
        <v>1.4545454545454546</v>
      </c>
      <c r="F7" s="26">
        <f t="shared" si="0"/>
        <v>0.84848484848484851</v>
      </c>
      <c r="G7" s="27">
        <f t="shared" si="1"/>
        <v>1.2341597796143251</v>
      </c>
      <c r="H7" s="28">
        <f t="shared" si="4"/>
        <v>31.224242424242426</v>
      </c>
      <c r="I7" s="133">
        <f>G7*K2</f>
        <v>4.6280991735537196</v>
      </c>
      <c r="J7" s="134"/>
      <c r="L7" t="s">
        <v>205</v>
      </c>
      <c r="M7" s="144"/>
      <c r="N7" t="s">
        <v>206</v>
      </c>
      <c r="P7" t="s">
        <v>203</v>
      </c>
    </row>
    <row r="8" spans="1:17">
      <c r="A8" s="22" t="s">
        <v>141</v>
      </c>
      <c r="B8" s="23">
        <v>28</v>
      </c>
      <c r="C8" s="7">
        <v>18</v>
      </c>
      <c r="D8" s="24">
        <f t="shared" si="2"/>
        <v>504</v>
      </c>
      <c r="E8" s="25">
        <f t="shared" si="3"/>
        <v>1.696969696969697</v>
      </c>
      <c r="F8" s="26">
        <f t="shared" si="0"/>
        <v>1.0909090909090908</v>
      </c>
      <c r="G8" s="27">
        <f t="shared" si="1"/>
        <v>1.8512396694214874</v>
      </c>
      <c r="H8" s="28">
        <f t="shared" si="4"/>
        <v>46.836363636363636</v>
      </c>
      <c r="I8" s="133">
        <f>G8*K2</f>
        <v>6.9421487603305776</v>
      </c>
      <c r="J8" s="134"/>
      <c r="L8" t="s">
        <v>205</v>
      </c>
      <c r="M8" s="144"/>
      <c r="N8" t="s">
        <v>206</v>
      </c>
      <c r="P8" t="s">
        <v>203</v>
      </c>
    </row>
    <row r="9" spans="1:17" ht="15" thickBot="1">
      <c r="A9" s="22" t="s">
        <v>142</v>
      </c>
      <c r="B9" s="23">
        <v>28</v>
      </c>
      <c r="C9" s="7">
        <v>11</v>
      </c>
      <c r="D9" s="24">
        <f t="shared" si="2"/>
        <v>308</v>
      </c>
      <c r="E9" s="25">
        <f t="shared" si="3"/>
        <v>1.696969696969697</v>
      </c>
      <c r="F9" s="26">
        <f t="shared" si="0"/>
        <v>0.66666666666666663</v>
      </c>
      <c r="G9" s="27">
        <f t="shared" si="1"/>
        <v>1.1313131313131313</v>
      </c>
      <c r="H9" s="28">
        <f t="shared" si="4"/>
        <v>28.622222222222224</v>
      </c>
      <c r="I9" s="133">
        <f>G9*K2</f>
        <v>4.2424242424242422</v>
      </c>
      <c r="J9" s="134"/>
      <c r="L9" t="s">
        <v>205</v>
      </c>
      <c r="M9" s="145"/>
      <c r="N9" t="s">
        <v>206</v>
      </c>
      <c r="P9" t="s">
        <v>203</v>
      </c>
    </row>
    <row r="10" spans="1:17">
      <c r="A10" s="22">
        <v>3</v>
      </c>
      <c r="B10" s="23">
        <v>21</v>
      </c>
      <c r="C10" s="7">
        <v>11</v>
      </c>
      <c r="D10" s="24">
        <f t="shared" si="2"/>
        <v>231</v>
      </c>
      <c r="E10" s="25">
        <f t="shared" si="3"/>
        <v>1.2727272727272727</v>
      </c>
      <c r="F10" s="26">
        <f t="shared" si="0"/>
        <v>0.66666666666666663</v>
      </c>
      <c r="G10" s="27">
        <f t="shared" si="1"/>
        <v>0.8484848484848484</v>
      </c>
      <c r="H10" s="28">
        <f t="shared" si="4"/>
        <v>21.466666666666665</v>
      </c>
      <c r="I10" s="133">
        <f>G10*K2</f>
        <v>3.1818181818181817</v>
      </c>
      <c r="J10" s="134"/>
      <c r="K10">
        <v>4.4000000000000004</v>
      </c>
      <c r="L10" t="s">
        <v>160</v>
      </c>
      <c r="M10" s="37">
        <v>50</v>
      </c>
      <c r="N10" s="42" t="s">
        <v>162</v>
      </c>
      <c r="P10" t="s">
        <v>203</v>
      </c>
      <c r="Q10" s="87"/>
    </row>
    <row r="11" spans="1:17" ht="15" thickBot="1">
      <c r="A11" s="22" t="s">
        <v>143</v>
      </c>
      <c r="B11" s="23">
        <v>21</v>
      </c>
      <c r="C11" s="7">
        <v>11</v>
      </c>
      <c r="D11" s="24">
        <f t="shared" si="2"/>
        <v>231</v>
      </c>
      <c r="E11" s="25">
        <f t="shared" si="3"/>
        <v>1.2727272727272727</v>
      </c>
      <c r="F11" s="26">
        <f t="shared" si="0"/>
        <v>0.66666666666666663</v>
      </c>
      <c r="G11" s="27">
        <f t="shared" si="1"/>
        <v>0.8484848484848484</v>
      </c>
      <c r="H11" s="28">
        <f t="shared" si="4"/>
        <v>21.466666666666665</v>
      </c>
      <c r="I11" s="133">
        <f>G11*K2</f>
        <v>3.1818181818181817</v>
      </c>
      <c r="J11" s="134"/>
      <c r="L11" s="85" t="s">
        <v>149</v>
      </c>
      <c r="M11" s="40"/>
      <c r="N11" s="14"/>
      <c r="O11" s="14"/>
      <c r="P11" s="14"/>
    </row>
    <row r="12" spans="1:17" ht="15" thickBot="1">
      <c r="A12" s="22">
        <v>4</v>
      </c>
      <c r="B12" s="23">
        <v>11</v>
      </c>
      <c r="C12" s="7">
        <v>43</v>
      </c>
      <c r="D12" s="24">
        <f t="shared" si="2"/>
        <v>473</v>
      </c>
      <c r="E12" s="25">
        <f t="shared" si="3"/>
        <v>0.66666666666666663</v>
      </c>
      <c r="F12" s="26">
        <f t="shared" si="0"/>
        <v>2.606060606060606</v>
      </c>
      <c r="G12" s="81">
        <f t="shared" si="1"/>
        <v>1.7373737373737372</v>
      </c>
      <c r="H12" s="78">
        <f t="shared" si="4"/>
        <v>43.955555555555556</v>
      </c>
      <c r="I12" s="133">
        <f>G12*K2</f>
        <v>6.5151515151515147</v>
      </c>
      <c r="J12" s="134"/>
      <c r="K12">
        <v>4.4000000000000004</v>
      </c>
      <c r="L12" t="s">
        <v>150</v>
      </c>
      <c r="N12" s="4" t="s">
        <v>92</v>
      </c>
      <c r="P12" t="s">
        <v>203</v>
      </c>
      <c r="Q12" s="87"/>
    </row>
    <row r="13" spans="1:17" ht="15" thickBot="1">
      <c r="A13" s="22">
        <v>5</v>
      </c>
      <c r="B13" s="23">
        <v>12</v>
      </c>
      <c r="C13" s="7">
        <v>38</v>
      </c>
      <c r="D13" s="24">
        <f t="shared" si="2"/>
        <v>456</v>
      </c>
      <c r="E13" s="25">
        <f t="shared" si="3"/>
        <v>0.72727272727272729</v>
      </c>
      <c r="F13" s="26">
        <f t="shared" si="0"/>
        <v>2.3030303030303032</v>
      </c>
      <c r="G13" s="80">
        <f t="shared" si="1"/>
        <v>1.6749311294765843</v>
      </c>
      <c r="H13" s="78">
        <f t="shared" si="4"/>
        <v>42.375757575757582</v>
      </c>
      <c r="I13" s="133">
        <f>G13*K2</f>
        <v>6.2809917355371914</v>
      </c>
      <c r="J13" s="134"/>
      <c r="K13">
        <v>4.4000000000000004</v>
      </c>
      <c r="L13" t="s">
        <v>160</v>
      </c>
      <c r="M13" s="37">
        <v>50</v>
      </c>
      <c r="N13" s="42" t="s">
        <v>162</v>
      </c>
      <c r="P13" t="s">
        <v>203</v>
      </c>
      <c r="Q13" s="87"/>
    </row>
    <row r="14" spans="1:17" ht="16.8" customHeight="1" thickBot="1">
      <c r="A14" s="22">
        <v>6</v>
      </c>
      <c r="B14" s="23">
        <v>11</v>
      </c>
      <c r="C14" s="7">
        <v>38</v>
      </c>
      <c r="D14" s="24">
        <f t="shared" si="2"/>
        <v>418</v>
      </c>
      <c r="E14" s="25">
        <f t="shared" si="3"/>
        <v>0.66666666666666663</v>
      </c>
      <c r="F14" s="26">
        <f t="shared" si="0"/>
        <v>2.3030303030303032</v>
      </c>
      <c r="G14" s="27">
        <f t="shared" si="1"/>
        <v>1.5353535353535355</v>
      </c>
      <c r="H14" s="28">
        <f t="shared" si="4"/>
        <v>38.844444444444449</v>
      </c>
      <c r="I14" s="133">
        <f>G14*K2</f>
        <v>5.7575757575757578</v>
      </c>
      <c r="J14" s="134"/>
      <c r="K14">
        <v>4.4000000000000004</v>
      </c>
      <c r="L14" s="113" t="s">
        <v>236</v>
      </c>
      <c r="M14" s="114">
        <v>50</v>
      </c>
      <c r="N14" s="4" t="s">
        <v>235</v>
      </c>
      <c r="P14" s="14"/>
      <c r="Q14" s="87"/>
    </row>
    <row r="15" spans="1:17">
      <c r="A15" s="22">
        <v>7</v>
      </c>
      <c r="B15" s="23">
        <v>24</v>
      </c>
      <c r="C15" s="7">
        <v>17</v>
      </c>
      <c r="D15" s="24">
        <f t="shared" si="2"/>
        <v>408</v>
      </c>
      <c r="E15" s="25">
        <f t="shared" si="3"/>
        <v>1.4545454545454546</v>
      </c>
      <c r="F15" s="26">
        <f t="shared" si="0"/>
        <v>1.0303030303030303</v>
      </c>
      <c r="G15" s="81">
        <f t="shared" si="1"/>
        <v>1.4986225895316805</v>
      </c>
      <c r="H15" s="78">
        <f t="shared" si="4"/>
        <v>37.915151515151514</v>
      </c>
      <c r="I15" s="133">
        <f>G15*K2</f>
        <v>5.6198347107438016</v>
      </c>
      <c r="J15" s="134"/>
      <c r="K15">
        <v>4.4000000000000004</v>
      </c>
      <c r="L15" t="s">
        <v>152</v>
      </c>
      <c r="N15" s="42" t="s">
        <v>191</v>
      </c>
      <c r="P15" t="s">
        <v>203</v>
      </c>
      <c r="Q15" s="87"/>
    </row>
    <row r="16" spans="1:17">
      <c r="A16" s="22">
        <v>8</v>
      </c>
      <c r="B16" s="23">
        <v>26</v>
      </c>
      <c r="C16" s="7">
        <v>23</v>
      </c>
      <c r="D16" s="24">
        <f t="shared" si="2"/>
        <v>598</v>
      </c>
      <c r="E16" s="25">
        <f t="shared" si="3"/>
        <v>1.5757575757575757</v>
      </c>
      <c r="F16" s="26">
        <f t="shared" si="0"/>
        <v>1.393939393939394</v>
      </c>
      <c r="G16" s="82">
        <f t="shared" si="1"/>
        <v>2.1965105601469239</v>
      </c>
      <c r="H16" s="78">
        <f t="shared" si="4"/>
        <v>55.571717171717175</v>
      </c>
      <c r="I16" s="133">
        <f>G16*K2</f>
        <v>8.2369146005509641</v>
      </c>
      <c r="J16" s="134"/>
      <c r="K16">
        <v>4.4000000000000004</v>
      </c>
      <c r="L16" s="87" t="s">
        <v>151</v>
      </c>
      <c r="M16" s="111"/>
      <c r="N16" s="8" t="s">
        <v>224</v>
      </c>
      <c r="P16" t="s">
        <v>203</v>
      </c>
    </row>
    <row r="17" spans="1:17" ht="15" thickBot="1">
      <c r="A17" s="22">
        <v>9</v>
      </c>
      <c r="B17" s="23">
        <v>43</v>
      </c>
      <c r="C17" s="7">
        <v>18</v>
      </c>
      <c r="D17" s="24">
        <f t="shared" si="2"/>
        <v>774</v>
      </c>
      <c r="E17" s="25">
        <f t="shared" si="3"/>
        <v>2.606060606060606</v>
      </c>
      <c r="F17" s="26">
        <f t="shared" si="0"/>
        <v>1.0909090909090908</v>
      </c>
      <c r="G17" s="80">
        <f t="shared" si="1"/>
        <v>2.8429752066115701</v>
      </c>
      <c r="H17" s="78">
        <f t="shared" si="4"/>
        <v>71.927272727272722</v>
      </c>
      <c r="I17" s="133">
        <f>G17*K2</f>
        <v>10.661157024793388</v>
      </c>
      <c r="J17" s="134"/>
      <c r="K17">
        <v>4.4000000000000004</v>
      </c>
      <c r="L17" t="s">
        <v>153</v>
      </c>
      <c r="N17" s="4" t="s">
        <v>70</v>
      </c>
      <c r="P17" t="s">
        <v>203</v>
      </c>
      <c r="Q17" s="87"/>
    </row>
    <row r="18" spans="1:17" ht="15" thickBot="1">
      <c r="A18" s="22" t="s">
        <v>144</v>
      </c>
      <c r="B18" s="23">
        <v>15</v>
      </c>
      <c r="C18" s="7">
        <v>20</v>
      </c>
      <c r="D18" s="24">
        <f t="shared" si="2"/>
        <v>300</v>
      </c>
      <c r="E18" s="25">
        <f t="shared" si="3"/>
        <v>0.90909090909090906</v>
      </c>
      <c r="F18" s="26">
        <f t="shared" si="0"/>
        <v>1.2121212121212122</v>
      </c>
      <c r="G18" s="27">
        <f t="shared" si="1"/>
        <v>1.1019283746556474</v>
      </c>
      <c r="H18" s="28">
        <f t="shared" si="4"/>
        <v>27.878787878787879</v>
      </c>
      <c r="I18" s="133">
        <f>G18*K2</f>
        <v>4.1322314049586781</v>
      </c>
      <c r="J18" s="134"/>
      <c r="K18">
        <v>4.4000000000000004</v>
      </c>
      <c r="L18" t="s">
        <v>154</v>
      </c>
      <c r="N18" s="4" t="s">
        <v>67</v>
      </c>
      <c r="P18" t="s">
        <v>203</v>
      </c>
      <c r="Q18" s="87"/>
    </row>
    <row r="19" spans="1:17">
      <c r="A19" s="22" t="s">
        <v>145</v>
      </c>
      <c r="B19" s="23">
        <v>57</v>
      </c>
      <c r="C19" s="7">
        <v>21</v>
      </c>
      <c r="D19" s="24">
        <f t="shared" si="2"/>
        <v>1197</v>
      </c>
      <c r="E19" s="25">
        <f t="shared" si="3"/>
        <v>3.4545454545454546</v>
      </c>
      <c r="F19" s="26">
        <f t="shared" si="0"/>
        <v>1.2727272727272727</v>
      </c>
      <c r="G19" s="81">
        <f t="shared" si="1"/>
        <v>4.3966942148760326</v>
      </c>
      <c r="H19" s="78">
        <f t="shared" si="4"/>
        <v>111.23636363636363</v>
      </c>
      <c r="I19" s="133">
        <f>G19*K2</f>
        <v>16.487603305785122</v>
      </c>
      <c r="J19" s="134"/>
      <c r="K19">
        <v>4.4000000000000004</v>
      </c>
      <c r="L19" t="s">
        <v>154</v>
      </c>
      <c r="N19" s="4" t="s">
        <v>67</v>
      </c>
      <c r="P19" t="s">
        <v>203</v>
      </c>
      <c r="Q19" s="87"/>
    </row>
    <row r="20" spans="1:17">
      <c r="A20" s="22">
        <v>10</v>
      </c>
      <c r="B20" s="23">
        <v>24</v>
      </c>
      <c r="C20" s="7">
        <v>20</v>
      </c>
      <c r="D20" s="24">
        <f t="shared" si="2"/>
        <v>480</v>
      </c>
      <c r="E20" s="25">
        <f t="shared" si="3"/>
        <v>1.4545454545454546</v>
      </c>
      <c r="F20" s="26">
        <f t="shared" si="0"/>
        <v>1.2121212121212122</v>
      </c>
      <c r="G20" s="82">
        <f t="shared" si="1"/>
        <v>1.7630853994490359</v>
      </c>
      <c r="H20" s="78">
        <f t="shared" si="4"/>
        <v>44.606060606060609</v>
      </c>
      <c r="I20" s="133">
        <f>G20*K2</f>
        <v>6.6115702479338845</v>
      </c>
      <c r="J20" s="134"/>
      <c r="K20">
        <v>4.4000000000000004</v>
      </c>
      <c r="L20" t="s">
        <v>155</v>
      </c>
      <c r="N20" s="4" t="s">
        <v>74</v>
      </c>
      <c r="P20" t="s">
        <v>203</v>
      </c>
      <c r="Q20" s="87"/>
    </row>
    <row r="21" spans="1:17" ht="15" thickBot="1">
      <c r="A21" s="22">
        <v>11</v>
      </c>
      <c r="B21" s="23">
        <v>56</v>
      </c>
      <c r="C21" s="7">
        <v>20</v>
      </c>
      <c r="D21" s="24">
        <f t="shared" si="2"/>
        <v>1120</v>
      </c>
      <c r="E21" s="25">
        <f t="shared" si="3"/>
        <v>3.393939393939394</v>
      </c>
      <c r="F21" s="26">
        <f t="shared" si="0"/>
        <v>1.2121212121212122</v>
      </c>
      <c r="G21" s="80">
        <f t="shared" si="1"/>
        <v>4.1138659320477506</v>
      </c>
      <c r="H21" s="78">
        <f t="shared" si="4"/>
        <v>104.0808080808081</v>
      </c>
      <c r="I21" s="133">
        <f>G21*K2</f>
        <v>15.426997245179065</v>
      </c>
      <c r="J21" s="134"/>
      <c r="K21">
        <v>4.4000000000000004</v>
      </c>
      <c r="L21" t="s">
        <v>154</v>
      </c>
      <c r="N21" s="4" t="s">
        <v>67</v>
      </c>
      <c r="P21" t="s">
        <v>203</v>
      </c>
      <c r="Q21" s="87"/>
    </row>
    <row r="22" spans="1:17" ht="15" thickBot="1">
      <c r="A22" s="22" t="s">
        <v>146</v>
      </c>
      <c r="B22" s="23">
        <v>32</v>
      </c>
      <c r="C22" s="7">
        <v>25</v>
      </c>
      <c r="D22" s="24">
        <f t="shared" si="2"/>
        <v>800</v>
      </c>
      <c r="E22" s="25">
        <f t="shared" si="3"/>
        <v>1.9393939393939394</v>
      </c>
      <c r="F22" s="26">
        <f t="shared" si="0"/>
        <v>1.5151515151515151</v>
      </c>
      <c r="G22" s="27">
        <f t="shared" si="1"/>
        <v>2.9384756657483933</v>
      </c>
      <c r="H22" s="28">
        <f t="shared" si="4"/>
        <v>74.343434343434353</v>
      </c>
      <c r="I22" s="133">
        <f>G22*K2</f>
        <v>11.019283746556475</v>
      </c>
      <c r="J22" s="134"/>
      <c r="K22">
        <v>4.4000000000000004</v>
      </c>
      <c r="L22" t="s">
        <v>177</v>
      </c>
      <c r="M22" s="143"/>
      <c r="N22" t="s">
        <v>193</v>
      </c>
      <c r="P22" s="14"/>
      <c r="Q22" s="87"/>
    </row>
    <row r="23" spans="1:17" ht="15" thickBot="1">
      <c r="A23" s="22">
        <v>12</v>
      </c>
      <c r="B23" s="23">
        <v>21</v>
      </c>
      <c r="C23" s="7">
        <v>16</v>
      </c>
      <c r="D23" s="24">
        <f t="shared" si="2"/>
        <v>336</v>
      </c>
      <c r="E23" s="25">
        <f t="shared" si="3"/>
        <v>1.2727272727272727</v>
      </c>
      <c r="F23" s="26">
        <f t="shared" si="0"/>
        <v>0.96969696969696972</v>
      </c>
      <c r="G23" s="83">
        <f t="shared" si="1"/>
        <v>1.2341597796143251</v>
      </c>
      <c r="H23" s="78">
        <f t="shared" si="4"/>
        <v>31.224242424242426</v>
      </c>
      <c r="I23" s="133">
        <f>G23*K2</f>
        <v>4.6280991735537196</v>
      </c>
      <c r="J23" s="134"/>
      <c r="K23">
        <v>4.4000000000000004</v>
      </c>
      <c r="L23" t="s">
        <v>177</v>
      </c>
      <c r="M23" s="144"/>
      <c r="N23" t="s">
        <v>193</v>
      </c>
      <c r="P23" s="14"/>
      <c r="Q23" s="87"/>
    </row>
    <row r="24" spans="1:17" ht="15" thickBot="1">
      <c r="A24" s="22" t="s">
        <v>147</v>
      </c>
      <c r="B24" s="23">
        <v>27</v>
      </c>
      <c r="C24" s="7">
        <v>11</v>
      </c>
      <c r="D24" s="24">
        <f t="shared" si="2"/>
        <v>297</v>
      </c>
      <c r="E24" s="25">
        <f t="shared" si="3"/>
        <v>1.6363636363636365</v>
      </c>
      <c r="F24" s="26">
        <f t="shared" si="0"/>
        <v>0.66666666666666663</v>
      </c>
      <c r="G24" s="27">
        <f t="shared" si="1"/>
        <v>1.0909090909090908</v>
      </c>
      <c r="H24" s="28">
        <f t="shared" si="4"/>
        <v>27.599999999999998</v>
      </c>
      <c r="I24" s="133">
        <f>G24*K2</f>
        <v>4.0909090909090908</v>
      </c>
      <c r="J24" s="134"/>
      <c r="K24">
        <v>4.4000000000000004</v>
      </c>
      <c r="L24" t="s">
        <v>177</v>
      </c>
      <c r="M24" s="145"/>
      <c r="N24" t="s">
        <v>193</v>
      </c>
      <c r="P24" s="14"/>
      <c r="Q24" s="87"/>
    </row>
    <row r="25" spans="1:17">
      <c r="A25" s="29">
        <v>13</v>
      </c>
      <c r="B25" s="30">
        <v>49</v>
      </c>
      <c r="C25" s="31">
        <v>37</v>
      </c>
      <c r="D25" s="32">
        <f t="shared" si="2"/>
        <v>1813</v>
      </c>
      <c r="E25" s="33">
        <f t="shared" si="3"/>
        <v>2.9696969696969697</v>
      </c>
      <c r="F25" s="34">
        <f t="shared" si="0"/>
        <v>2.2424242424242422</v>
      </c>
      <c r="G25" s="35">
        <f t="shared" si="1"/>
        <v>6.6593204775022947</v>
      </c>
      <c r="H25" s="36">
        <f t="shared" si="4"/>
        <v>168.48080808080806</v>
      </c>
      <c r="I25" s="133">
        <f>G25*K2/2</f>
        <v>12.486225895316803</v>
      </c>
      <c r="J25" s="134"/>
      <c r="K25">
        <v>4.4000000000000004</v>
      </c>
      <c r="L25" s="85" t="s">
        <v>149</v>
      </c>
      <c r="P25" t="s">
        <v>226</v>
      </c>
    </row>
    <row r="27" spans="1:17">
      <c r="I27" s="131">
        <f>SUM(I4:J25)</f>
        <v>163.3539944903581</v>
      </c>
      <c r="J27" s="132"/>
      <c r="K27">
        <f>SUM(K4:K25)</f>
        <v>79.2</v>
      </c>
    </row>
    <row r="28" spans="1:17">
      <c r="J28" s="1">
        <f>I5</f>
        <v>4.1322314049586781</v>
      </c>
    </row>
    <row r="29" spans="1:17">
      <c r="J29" s="1">
        <f>I11</f>
        <v>3.1818181818181817</v>
      </c>
      <c r="K29" s="1">
        <f>J28+J29</f>
        <v>7.3140495867768598</v>
      </c>
      <c r="L29" s="1">
        <f>251-K29</f>
        <v>243.68595041322314</v>
      </c>
    </row>
  </sheetData>
  <autoFilter ref="A3:Q25" xr:uid="{E4AB7C62-8589-48B6-9D50-CAFDA821EAF2}">
    <filterColumn colId="8" showButton="0"/>
  </autoFilter>
  <mergeCells count="28">
    <mergeCell ref="I25:J25"/>
    <mergeCell ref="I27:J27"/>
    <mergeCell ref="I18:J18"/>
    <mergeCell ref="I19:J19"/>
    <mergeCell ref="I20:J20"/>
    <mergeCell ref="I21:J21"/>
    <mergeCell ref="I22:J22"/>
    <mergeCell ref="M22:M24"/>
    <mergeCell ref="I23:J23"/>
    <mergeCell ref="I24:J24"/>
    <mergeCell ref="I12:J12"/>
    <mergeCell ref="I13:J13"/>
    <mergeCell ref="I14:J14"/>
    <mergeCell ref="I15:J15"/>
    <mergeCell ref="I16:J16"/>
    <mergeCell ref="I17:J17"/>
    <mergeCell ref="M6:M9"/>
    <mergeCell ref="I7:J7"/>
    <mergeCell ref="I8:J8"/>
    <mergeCell ref="I9:J9"/>
    <mergeCell ref="I10:J10"/>
    <mergeCell ref="I11:J11"/>
    <mergeCell ref="B2:D2"/>
    <mergeCell ref="E2:G2"/>
    <mergeCell ref="I3:J3"/>
    <mergeCell ref="I4:J4"/>
    <mergeCell ref="I5:J5"/>
    <mergeCell ref="I6:J6"/>
  </mergeCells>
  <hyperlinks>
    <hyperlink ref="N15" r:id="rId1" display="mailto:ottodobie@gmail.com" xr:uid="{CB9C510F-4DF6-482C-84A6-37F184DC9FB6}"/>
    <hyperlink ref="N13" r:id="rId2" display="mailto:kyrianjosh@hotmail.co.uk" xr:uid="{AEBBEF8A-C283-4371-A04C-AEC5BCDF25F1}"/>
    <hyperlink ref="N10" r:id="rId3" display="mailto:kyrianjosh@hotmail.co.uk" xr:uid="{F8133A89-ABFD-4C63-B0C9-AF80A52EEE2B}"/>
    <hyperlink ref="N16" r:id="rId4" xr:uid="{81169A5A-17F0-450A-B309-251534637FE6}"/>
  </hyperlinks>
  <pageMargins left="0.7" right="0.7" top="0.75" bottom="0.75" header="0.3" footer="0.3"/>
  <pageSetup paperSize="9" fitToHeight="0" orientation="landscape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B10A-91FE-4F6A-9F10-80F1528F4F4F}">
  <sheetPr>
    <pageSetUpPr fitToPage="1"/>
  </sheetPr>
  <dimension ref="A1:L50"/>
  <sheetViews>
    <sheetView workbookViewId="0">
      <selection activeCell="G11" sqref="G11"/>
    </sheetView>
  </sheetViews>
  <sheetFormatPr defaultRowHeight="14.4"/>
  <cols>
    <col min="2" max="4" width="8.88671875" customWidth="1"/>
    <col min="5" max="5" width="9.21875" style="7" customWidth="1"/>
    <col min="6" max="6" width="11.21875" style="7" customWidth="1"/>
    <col min="7" max="7" width="26.6640625" bestFit="1" customWidth="1"/>
    <col min="8" max="8" width="40.5546875" customWidth="1"/>
    <col min="9" max="9" width="10.5546875" bestFit="1" customWidth="1"/>
    <col min="10" max="10" width="10.88671875" bestFit="1" customWidth="1"/>
    <col min="11" max="11" width="6.77734375" style="87" bestFit="1" customWidth="1"/>
  </cols>
  <sheetData>
    <row r="1" spans="1:11" ht="16.2">
      <c r="A1" s="152" t="s">
        <v>163</v>
      </c>
      <c r="B1" s="153"/>
      <c r="C1" s="154"/>
      <c r="D1" s="15" t="s">
        <v>131</v>
      </c>
      <c r="E1" s="72"/>
      <c r="F1" s="72"/>
      <c r="G1" s="17">
        <v>3.75</v>
      </c>
    </row>
    <row r="2" spans="1:11" ht="17.399999999999999">
      <c r="A2" s="43" t="s">
        <v>132</v>
      </c>
      <c r="B2" s="44" t="s">
        <v>135</v>
      </c>
      <c r="C2" s="45"/>
      <c r="E2" s="7" t="s">
        <v>180</v>
      </c>
      <c r="F2" s="7" t="s">
        <v>179</v>
      </c>
      <c r="I2" t="s">
        <v>181</v>
      </c>
    </row>
    <row r="3" spans="1:11" s="87" customFormat="1">
      <c r="A3" s="93">
        <v>1</v>
      </c>
      <c r="B3" s="106">
        <v>627</v>
      </c>
      <c r="D3" s="96">
        <f>B3/272.25</f>
        <v>2.3030303030303032</v>
      </c>
      <c r="E3" s="97">
        <f>D3*G1</f>
        <v>8.6363636363636367</v>
      </c>
      <c r="F3" s="97">
        <v>4.4000000000000004</v>
      </c>
      <c r="G3" s="87" t="s">
        <v>183</v>
      </c>
      <c r="H3" s="98"/>
      <c r="I3" s="87" t="s">
        <v>183</v>
      </c>
    </row>
    <row r="4" spans="1:11" s="87" customFormat="1">
      <c r="A4" s="93" t="s">
        <v>210</v>
      </c>
      <c r="B4" s="106"/>
      <c r="D4" s="96"/>
      <c r="E4" s="97"/>
      <c r="F4" s="108">
        <v>5</v>
      </c>
      <c r="G4" s="105" t="s">
        <v>214</v>
      </c>
      <c r="H4" s="98"/>
      <c r="I4" s="109"/>
      <c r="J4" s="87" t="s">
        <v>203</v>
      </c>
    </row>
    <row r="5" spans="1:11" s="87" customFormat="1">
      <c r="A5" s="93" t="s">
        <v>211</v>
      </c>
      <c r="B5" s="106"/>
      <c r="D5" s="96"/>
      <c r="E5" s="97"/>
      <c r="F5" s="108">
        <v>5</v>
      </c>
      <c r="G5" s="110" t="s">
        <v>219</v>
      </c>
      <c r="H5" s="98"/>
      <c r="I5" s="109"/>
      <c r="J5" s="87" t="s">
        <v>203</v>
      </c>
    </row>
    <row r="6" spans="1:11" s="87" customFormat="1">
      <c r="A6" s="93" t="s">
        <v>212</v>
      </c>
      <c r="B6" s="106"/>
      <c r="D6" s="96"/>
      <c r="E6" s="97"/>
      <c r="F6" s="108">
        <v>5</v>
      </c>
      <c r="G6" s="105" t="s">
        <v>214</v>
      </c>
      <c r="H6" s="98"/>
      <c r="J6" s="87" t="s">
        <v>203</v>
      </c>
    </row>
    <row r="7" spans="1:11" s="87" customFormat="1">
      <c r="A7" s="93" t="s">
        <v>213</v>
      </c>
      <c r="B7" s="106"/>
      <c r="D7" s="96"/>
      <c r="E7" s="97"/>
      <c r="F7" s="108">
        <v>5</v>
      </c>
      <c r="G7" s="110" t="s">
        <v>219</v>
      </c>
      <c r="H7" s="98"/>
      <c r="I7" s="109"/>
      <c r="J7" s="87" t="s">
        <v>203</v>
      </c>
    </row>
    <row r="8" spans="1:11" s="87" customFormat="1">
      <c r="A8" s="93"/>
      <c r="B8" s="106"/>
      <c r="D8" s="96"/>
      <c r="E8" s="97"/>
      <c r="F8" s="108"/>
      <c r="G8" s="110"/>
      <c r="H8" s="98"/>
      <c r="I8" s="109"/>
    </row>
    <row r="9" spans="1:11" s="87" customFormat="1">
      <c r="A9" s="93"/>
      <c r="B9" s="106"/>
      <c r="D9" s="96"/>
      <c r="E9" s="97"/>
      <c r="F9" s="108"/>
      <c r="G9" s="110"/>
      <c r="H9" s="98"/>
      <c r="I9" s="109"/>
    </row>
    <row r="10" spans="1:11" s="87" customFormat="1">
      <c r="A10" s="93">
        <v>2</v>
      </c>
      <c r="B10" s="106">
        <v>561</v>
      </c>
      <c r="C10" s="107"/>
      <c r="D10" s="96">
        <f t="shared" ref="D10:D47" si="0">B10/272.25</f>
        <v>2.0606060606060606</v>
      </c>
      <c r="E10" s="97">
        <f>D10*G1</f>
        <v>7.7272727272727266</v>
      </c>
      <c r="F10" s="97">
        <v>4.4000000000000004</v>
      </c>
      <c r="H10" s="98"/>
      <c r="I10" s="87" t="s">
        <v>183</v>
      </c>
      <c r="J10" s="14" t="s">
        <v>231</v>
      </c>
    </row>
    <row r="11" spans="1:11" s="87" customFormat="1">
      <c r="A11" s="93"/>
      <c r="B11" s="106"/>
      <c r="C11" s="107"/>
      <c r="D11" s="96"/>
      <c r="E11" s="97"/>
      <c r="F11" s="108">
        <v>5</v>
      </c>
      <c r="G11" s="105" t="s">
        <v>221</v>
      </c>
      <c r="H11" s="98"/>
      <c r="J11" s="87" t="s">
        <v>203</v>
      </c>
    </row>
    <row r="12" spans="1:11">
      <c r="A12" s="46">
        <v>3</v>
      </c>
      <c r="B12" s="49">
        <v>551</v>
      </c>
      <c r="C12" s="50"/>
      <c r="D12" s="70">
        <f t="shared" si="0"/>
        <v>2.0238751147842056</v>
      </c>
      <c r="E12" s="73">
        <f>D12*G1</f>
        <v>7.5895316804407713</v>
      </c>
      <c r="F12" s="73">
        <v>4.4000000000000004</v>
      </c>
      <c r="G12" t="s">
        <v>116</v>
      </c>
      <c r="H12" s="5" t="s">
        <v>115</v>
      </c>
      <c r="J12" t="s">
        <v>203</v>
      </c>
    </row>
    <row r="13" spans="1:11">
      <c r="A13" s="46">
        <v>4</v>
      </c>
      <c r="B13" s="49">
        <v>455</v>
      </c>
      <c r="C13" s="51"/>
      <c r="D13" s="70">
        <f t="shared" si="0"/>
        <v>1.6712580348943986</v>
      </c>
      <c r="E13" s="73">
        <f>D13*G1</f>
        <v>6.2672176308539944</v>
      </c>
      <c r="F13" s="73">
        <v>4.4000000000000004</v>
      </c>
      <c r="G13" t="s">
        <v>10</v>
      </c>
      <c r="H13" s="4" t="s">
        <v>11</v>
      </c>
      <c r="J13" t="s">
        <v>203</v>
      </c>
    </row>
    <row r="14" spans="1:11">
      <c r="A14" s="46">
        <v>5</v>
      </c>
      <c r="B14" s="49">
        <v>490</v>
      </c>
      <c r="C14" s="51"/>
      <c r="D14" s="70">
        <f t="shared" si="0"/>
        <v>1.7998163452708906</v>
      </c>
      <c r="E14" s="73">
        <f>D14*G1</f>
        <v>6.7493112947658398</v>
      </c>
      <c r="F14" s="73">
        <v>4.4000000000000004</v>
      </c>
      <c r="G14" t="s">
        <v>10</v>
      </c>
      <c r="H14" s="4" t="s">
        <v>11</v>
      </c>
      <c r="J14" t="s">
        <v>203</v>
      </c>
    </row>
    <row r="15" spans="1:11">
      <c r="A15" s="46">
        <v>6</v>
      </c>
      <c r="B15" s="49">
        <v>700</v>
      </c>
      <c r="C15" s="51"/>
      <c r="D15" s="70">
        <f t="shared" si="0"/>
        <v>2.5711662075298438</v>
      </c>
      <c r="E15" s="73">
        <f>D15*G1</f>
        <v>9.6418732782369148</v>
      </c>
      <c r="F15" s="73">
        <v>4.4000000000000004</v>
      </c>
      <c r="G15" s="14"/>
      <c r="H15" s="112"/>
      <c r="J15" s="14"/>
    </row>
    <row r="16" spans="1:11">
      <c r="A16" s="52" t="s">
        <v>164</v>
      </c>
      <c r="B16" s="53">
        <v>693</v>
      </c>
      <c r="C16" s="50"/>
      <c r="D16" s="70">
        <f t="shared" si="0"/>
        <v>2.5454545454545454</v>
      </c>
      <c r="E16" s="73">
        <f>D16*G1</f>
        <v>9.545454545454545</v>
      </c>
      <c r="F16" s="73">
        <v>4.4000000000000004</v>
      </c>
      <c r="G16" t="s">
        <v>15</v>
      </c>
      <c r="H16" s="5" t="s">
        <v>82</v>
      </c>
      <c r="I16" s="86"/>
      <c r="J16" s="86"/>
      <c r="K16" s="87" t="s">
        <v>208</v>
      </c>
    </row>
    <row r="17" spans="1:12">
      <c r="A17" s="93">
        <v>8</v>
      </c>
      <c r="B17" s="94">
        <v>330</v>
      </c>
      <c r="C17" s="95"/>
      <c r="D17" s="96">
        <f t="shared" si="0"/>
        <v>1.2121212121212122</v>
      </c>
      <c r="E17" s="97">
        <f>D17*G1</f>
        <v>4.5454545454545459</v>
      </c>
      <c r="F17" s="97">
        <v>4.4000000000000004</v>
      </c>
      <c r="G17" s="87" t="s">
        <v>117</v>
      </c>
      <c r="H17" s="8"/>
      <c r="I17" s="87"/>
      <c r="J17" t="s">
        <v>203</v>
      </c>
      <c r="L17" s="87"/>
    </row>
    <row r="18" spans="1:12">
      <c r="A18" s="54" t="s">
        <v>165</v>
      </c>
      <c r="B18" s="55">
        <v>328</v>
      </c>
      <c r="C18" s="56"/>
      <c r="D18" s="70">
        <f t="shared" si="0"/>
        <v>1.2047750229568412</v>
      </c>
      <c r="E18" s="73">
        <f>D18*G1</f>
        <v>4.5179063360881546</v>
      </c>
      <c r="F18" s="73">
        <v>4.4000000000000004</v>
      </c>
      <c r="G18" s="69"/>
      <c r="H18" s="69"/>
      <c r="J18" s="14" t="s">
        <v>231</v>
      </c>
    </row>
    <row r="19" spans="1:12">
      <c r="A19" s="46">
        <v>9</v>
      </c>
      <c r="B19" s="49">
        <v>840</v>
      </c>
      <c r="C19" s="50"/>
      <c r="D19" s="70">
        <f t="shared" si="0"/>
        <v>3.0853994490358128</v>
      </c>
      <c r="E19" s="73">
        <f>D19*G1</f>
        <v>11.570247933884298</v>
      </c>
      <c r="F19" s="73">
        <v>4.4000000000000004</v>
      </c>
      <c r="G19" t="s">
        <v>113</v>
      </c>
      <c r="H19" s="5" t="s">
        <v>124</v>
      </c>
      <c r="J19" t="s">
        <v>203</v>
      </c>
    </row>
    <row r="20" spans="1:12">
      <c r="A20" s="46" t="s">
        <v>222</v>
      </c>
      <c r="B20" s="49">
        <v>360</v>
      </c>
      <c r="C20" s="51"/>
      <c r="D20" s="70">
        <f t="shared" si="0"/>
        <v>1.3223140495867769</v>
      </c>
      <c r="E20" s="73">
        <f>D20*G1</f>
        <v>4.9586776859504136</v>
      </c>
      <c r="F20" s="73">
        <v>4.4000000000000004</v>
      </c>
      <c r="G20" t="s">
        <v>233</v>
      </c>
      <c r="H20" s="5" t="s">
        <v>234</v>
      </c>
      <c r="J20" s="14" t="s">
        <v>231</v>
      </c>
    </row>
    <row r="21" spans="1:12">
      <c r="A21" s="46" t="s">
        <v>223</v>
      </c>
      <c r="B21" s="49">
        <v>360</v>
      </c>
      <c r="C21" s="51"/>
      <c r="D21" s="70">
        <f t="shared" si="0"/>
        <v>1.3223140495867769</v>
      </c>
      <c r="E21" s="73">
        <f>D21*G1</f>
        <v>4.9586776859504136</v>
      </c>
      <c r="F21" s="73">
        <v>4.4000000000000004</v>
      </c>
      <c r="G21" s="14"/>
      <c r="H21" s="41"/>
    </row>
    <row r="22" spans="1:12">
      <c r="A22" s="57">
        <v>11</v>
      </c>
      <c r="B22" s="58">
        <v>648</v>
      </c>
      <c r="C22" s="146">
        <f>B22+B23</f>
        <v>1080</v>
      </c>
      <c r="D22" s="70">
        <f t="shared" si="0"/>
        <v>2.3801652892561984</v>
      </c>
      <c r="E22" s="73">
        <f>D22*G1</f>
        <v>8.9256198347107443</v>
      </c>
      <c r="F22" s="73"/>
      <c r="G22" t="s">
        <v>19</v>
      </c>
      <c r="H22" s="4" t="s">
        <v>20</v>
      </c>
      <c r="J22" t="s">
        <v>203</v>
      </c>
    </row>
    <row r="23" spans="1:12">
      <c r="A23" s="59">
        <v>12</v>
      </c>
      <c r="B23" s="60">
        <v>432</v>
      </c>
      <c r="C23" s="147"/>
      <c r="D23" s="70">
        <f t="shared" si="0"/>
        <v>1.5867768595041323</v>
      </c>
      <c r="E23" s="73">
        <f>D23*G1</f>
        <v>5.9504132231404956</v>
      </c>
      <c r="F23" s="73"/>
      <c r="G23" t="s">
        <v>19</v>
      </c>
      <c r="H23" s="4" t="s">
        <v>20</v>
      </c>
      <c r="J23" t="s">
        <v>203</v>
      </c>
    </row>
    <row r="24" spans="1:12">
      <c r="A24" s="46">
        <v>13</v>
      </c>
      <c r="B24" s="49">
        <v>630</v>
      </c>
      <c r="C24" s="51"/>
      <c r="D24" s="70">
        <f t="shared" si="0"/>
        <v>2.3140495867768593</v>
      </c>
      <c r="E24" s="73">
        <f>D24*G1</f>
        <v>8.6776859504132222</v>
      </c>
      <c r="F24" s="73">
        <v>4.4000000000000004</v>
      </c>
      <c r="G24" t="s">
        <v>24</v>
      </c>
      <c r="H24" s="4" t="s">
        <v>185</v>
      </c>
      <c r="J24" t="s">
        <v>203</v>
      </c>
    </row>
    <row r="25" spans="1:12">
      <c r="A25" s="74">
        <v>14</v>
      </c>
      <c r="B25" s="75">
        <v>448</v>
      </c>
      <c r="C25" s="155">
        <f>B25+B26</f>
        <v>1056</v>
      </c>
      <c r="D25" s="96">
        <f t="shared" si="0"/>
        <v>1.6455463728191</v>
      </c>
      <c r="E25" s="97">
        <f>D25*G1</f>
        <v>6.1707988980716246</v>
      </c>
      <c r="F25" s="97">
        <v>4.4000000000000004</v>
      </c>
      <c r="G25" s="87" t="s">
        <v>26</v>
      </c>
      <c r="H25" s="98" t="s">
        <v>27</v>
      </c>
      <c r="I25" s="87"/>
      <c r="J25" t="s">
        <v>203</v>
      </c>
      <c r="L25" s="87" t="s">
        <v>204</v>
      </c>
    </row>
    <row r="26" spans="1:12">
      <c r="A26" s="99">
        <v>15</v>
      </c>
      <c r="B26" s="100">
        <v>608</v>
      </c>
      <c r="C26" s="156"/>
      <c r="D26" s="96">
        <f t="shared" si="0"/>
        <v>2.2332415059687789</v>
      </c>
      <c r="E26" s="97">
        <f>D26*G1</f>
        <v>8.3746556473829212</v>
      </c>
      <c r="F26" s="97">
        <v>4.4000000000000004</v>
      </c>
      <c r="G26" s="87" t="s">
        <v>26</v>
      </c>
      <c r="H26" s="98" t="s">
        <v>27</v>
      </c>
      <c r="I26" s="87"/>
      <c r="J26" t="s">
        <v>203</v>
      </c>
      <c r="L26" s="87" t="s">
        <v>204</v>
      </c>
    </row>
    <row r="27" spans="1:12">
      <c r="A27" s="93">
        <v>16</v>
      </c>
      <c r="B27" s="94">
        <v>680</v>
      </c>
      <c r="C27" s="95"/>
      <c r="D27" s="96">
        <f t="shared" si="0"/>
        <v>2.4977043158861343</v>
      </c>
      <c r="E27" s="97">
        <f>D27*G1</f>
        <v>9.3663911845730041</v>
      </c>
      <c r="F27" s="97">
        <v>4.4000000000000004</v>
      </c>
      <c r="G27" s="87" t="s">
        <v>113</v>
      </c>
      <c r="H27" s="8" t="s">
        <v>124</v>
      </c>
      <c r="I27" s="87"/>
      <c r="J27" s="87" t="s">
        <v>203</v>
      </c>
    </row>
    <row r="28" spans="1:12" s="87" customFormat="1">
      <c r="A28" s="93">
        <v>17</v>
      </c>
      <c r="B28" s="94">
        <v>640</v>
      </c>
      <c r="C28" s="103"/>
      <c r="D28" s="96">
        <f t="shared" si="0"/>
        <v>2.3507805325987143</v>
      </c>
      <c r="E28" s="97">
        <f>D28*G1</f>
        <v>8.8154269972451793</v>
      </c>
      <c r="F28" s="97">
        <v>4.4000000000000004</v>
      </c>
      <c r="G28" s="87" t="s">
        <v>32</v>
      </c>
      <c r="H28" s="98" t="s">
        <v>101</v>
      </c>
      <c r="J28" t="s">
        <v>203</v>
      </c>
    </row>
    <row r="29" spans="1:12" s="87" customFormat="1">
      <c r="A29" s="74" t="s">
        <v>166</v>
      </c>
      <c r="B29" s="75">
        <v>629</v>
      </c>
      <c r="C29" s="157">
        <f>B29+B30</f>
        <v>1258</v>
      </c>
      <c r="D29" s="96">
        <f t="shared" si="0"/>
        <v>2.3103764921946741</v>
      </c>
      <c r="E29" s="97">
        <f>D29*G1</f>
        <v>8.663911845730027</v>
      </c>
      <c r="F29" s="97">
        <v>4.4000000000000004</v>
      </c>
      <c r="G29" s="87" t="s">
        <v>32</v>
      </c>
      <c r="H29" s="98" t="s">
        <v>101</v>
      </c>
      <c r="J29" t="s">
        <v>203</v>
      </c>
    </row>
    <row r="30" spans="1:12" s="87" customFormat="1">
      <c r="A30" s="99" t="s">
        <v>187</v>
      </c>
      <c r="B30" s="100">
        <v>629</v>
      </c>
      <c r="C30" s="158"/>
      <c r="D30" s="96">
        <f t="shared" si="0"/>
        <v>2.3103764921946741</v>
      </c>
      <c r="E30" s="97">
        <f>D30*G1</f>
        <v>8.663911845730027</v>
      </c>
      <c r="F30" s="97">
        <v>4.4000000000000004</v>
      </c>
      <c r="G30" s="87" t="s">
        <v>33</v>
      </c>
      <c r="H30" s="98" t="s">
        <v>34</v>
      </c>
      <c r="J30" s="87" t="s">
        <v>203</v>
      </c>
    </row>
    <row r="31" spans="1:12">
      <c r="A31" s="57" t="s">
        <v>167</v>
      </c>
      <c r="B31" s="58">
        <v>944</v>
      </c>
      <c r="C31" s="146">
        <f>B31+B32</f>
        <v>1664</v>
      </c>
      <c r="D31" s="96">
        <f t="shared" si="0"/>
        <v>3.4674012855831036</v>
      </c>
      <c r="E31" s="97">
        <f>D31*G1</f>
        <v>13.002754820936639</v>
      </c>
      <c r="F31" s="97">
        <v>4.4000000000000004</v>
      </c>
      <c r="G31" s="87" t="s">
        <v>36</v>
      </c>
      <c r="H31" s="98" t="s">
        <v>37</v>
      </c>
      <c r="J31" s="87" t="s">
        <v>203</v>
      </c>
      <c r="L31" t="s">
        <v>204</v>
      </c>
    </row>
    <row r="32" spans="1:12">
      <c r="A32" s="59" t="s">
        <v>168</v>
      </c>
      <c r="B32" s="60">
        <v>720</v>
      </c>
      <c r="C32" s="147"/>
      <c r="D32" s="96">
        <f t="shared" si="0"/>
        <v>2.6446280991735538</v>
      </c>
      <c r="E32" s="97">
        <f>D32*G1</f>
        <v>9.9173553719008272</v>
      </c>
      <c r="F32" s="97">
        <v>4.4000000000000004</v>
      </c>
      <c r="G32" s="98" t="s">
        <v>40</v>
      </c>
      <c r="H32" s="98" t="s">
        <v>40</v>
      </c>
      <c r="J32" t="s">
        <v>203</v>
      </c>
    </row>
    <row r="33" spans="1:12">
      <c r="A33" s="46">
        <v>20</v>
      </c>
      <c r="B33" s="49">
        <v>832</v>
      </c>
      <c r="C33" s="51"/>
      <c r="D33" s="96">
        <f t="shared" si="0"/>
        <v>3.0560146923783287</v>
      </c>
      <c r="E33" s="97">
        <f>D33*G1</f>
        <v>11.460055096418733</v>
      </c>
      <c r="F33" s="97">
        <v>4.4000000000000004</v>
      </c>
      <c r="G33" s="87" t="s">
        <v>42</v>
      </c>
      <c r="H33" s="98" t="s">
        <v>97</v>
      </c>
      <c r="J33" t="s">
        <v>203</v>
      </c>
    </row>
    <row r="34" spans="1:12">
      <c r="A34" s="46">
        <v>21</v>
      </c>
      <c r="B34" s="49">
        <v>660</v>
      </c>
      <c r="C34" s="62"/>
      <c r="D34" s="96">
        <f t="shared" si="0"/>
        <v>2.4242424242424243</v>
      </c>
      <c r="E34" s="97">
        <f>D34*G1</f>
        <v>9.0909090909090917</v>
      </c>
      <c r="F34" s="97">
        <v>4.4000000000000004</v>
      </c>
      <c r="G34" s="87" t="s">
        <v>44</v>
      </c>
      <c r="H34" s="98" t="s">
        <v>45</v>
      </c>
      <c r="J34" t="s">
        <v>203</v>
      </c>
      <c r="L34" t="s">
        <v>204</v>
      </c>
    </row>
    <row r="35" spans="1:12">
      <c r="A35" s="46">
        <v>22</v>
      </c>
      <c r="B35" s="49">
        <v>620</v>
      </c>
      <c r="C35" s="63"/>
      <c r="D35" s="96">
        <f t="shared" si="0"/>
        <v>2.2773186409550048</v>
      </c>
      <c r="E35" s="97">
        <f>D35*G1</f>
        <v>8.5399449035812687</v>
      </c>
      <c r="F35" s="97">
        <v>4.4000000000000004</v>
      </c>
      <c r="G35" s="87" t="s">
        <v>44</v>
      </c>
      <c r="H35" s="98" t="s">
        <v>45</v>
      </c>
      <c r="J35" t="s">
        <v>203</v>
      </c>
      <c r="L35" t="s">
        <v>204</v>
      </c>
    </row>
    <row r="36" spans="1:12">
      <c r="A36" s="101">
        <v>23</v>
      </c>
      <c r="B36" s="102">
        <v>518</v>
      </c>
      <c r="C36" s="104"/>
      <c r="D36" s="96">
        <f t="shared" si="0"/>
        <v>1.9026629935720845</v>
      </c>
      <c r="E36" s="97">
        <f>D36*G1</f>
        <v>7.1349862258953163</v>
      </c>
      <c r="F36" s="97">
        <v>4.4000000000000004</v>
      </c>
      <c r="G36" s="87" t="s">
        <v>33</v>
      </c>
      <c r="H36" s="98" t="s">
        <v>34</v>
      </c>
      <c r="J36" t="s">
        <v>203</v>
      </c>
    </row>
    <row r="37" spans="1:12">
      <c r="A37" s="46">
        <v>24</v>
      </c>
      <c r="B37" s="49">
        <v>592</v>
      </c>
      <c r="C37" s="48"/>
      <c r="D37" s="70">
        <f t="shared" si="0"/>
        <v>2.1744719926538107</v>
      </c>
      <c r="E37" s="97">
        <f>D37*G1</f>
        <v>8.1542699724517895</v>
      </c>
      <c r="F37" s="97">
        <v>4.4000000000000004</v>
      </c>
      <c r="G37" s="87" t="s">
        <v>228</v>
      </c>
      <c r="H37" s="8" t="s">
        <v>121</v>
      </c>
      <c r="J37" s="14" t="s">
        <v>231</v>
      </c>
    </row>
    <row r="38" spans="1:12">
      <c r="A38" s="57" t="s">
        <v>169</v>
      </c>
      <c r="B38" s="58">
        <v>902</v>
      </c>
      <c r="C38" s="146">
        <f>B38+B39</f>
        <v>1312</v>
      </c>
      <c r="D38" s="70">
        <f t="shared" si="0"/>
        <v>3.3131313131313131</v>
      </c>
      <c r="E38" s="97">
        <f>D38*G1</f>
        <v>12.424242424242424</v>
      </c>
      <c r="F38" s="97">
        <v>4.4000000000000004</v>
      </c>
      <c r="G38" s="87" t="s">
        <v>229</v>
      </c>
      <c r="H38" s="8" t="s">
        <v>230</v>
      </c>
      <c r="I38" s="87"/>
      <c r="J38" s="14" t="s">
        <v>231</v>
      </c>
    </row>
    <row r="39" spans="1:12">
      <c r="A39" s="59" t="s">
        <v>170</v>
      </c>
      <c r="B39" s="60">
        <v>410</v>
      </c>
      <c r="C39" s="147"/>
      <c r="D39" s="70">
        <f t="shared" si="0"/>
        <v>1.5059687786960514</v>
      </c>
      <c r="E39" s="97">
        <f>D39*G1</f>
        <v>5.6473829201101928</v>
      </c>
      <c r="F39" s="97">
        <v>4.4000000000000004</v>
      </c>
      <c r="G39" s="87" t="s">
        <v>119</v>
      </c>
      <c r="H39" s="98" t="s">
        <v>112</v>
      </c>
      <c r="J39" t="s">
        <v>203</v>
      </c>
    </row>
    <row r="40" spans="1:12">
      <c r="A40" s="57" t="s">
        <v>173</v>
      </c>
      <c r="B40" s="58">
        <v>816</v>
      </c>
      <c r="C40" s="62"/>
      <c r="D40" s="70">
        <f t="shared" si="0"/>
        <v>2.997245179063361</v>
      </c>
      <c r="E40" s="97">
        <f>D40*G1</f>
        <v>11.239669421487603</v>
      </c>
      <c r="F40" s="97">
        <v>4.4000000000000004</v>
      </c>
      <c r="G40" s="87" t="s">
        <v>188</v>
      </c>
      <c r="H40" s="98" t="s">
        <v>189</v>
      </c>
      <c r="J40" t="s">
        <v>203</v>
      </c>
    </row>
    <row r="41" spans="1:12">
      <c r="A41" s="57" t="s">
        <v>171</v>
      </c>
      <c r="B41" s="58">
        <v>540</v>
      </c>
      <c r="C41" s="146">
        <f>B41+B42</f>
        <v>1188</v>
      </c>
      <c r="D41" s="70">
        <f t="shared" si="0"/>
        <v>1.9834710743801653</v>
      </c>
      <c r="E41" s="92">
        <f>D41*G1</f>
        <v>7.4380165289256199</v>
      </c>
      <c r="F41" s="92">
        <v>4.4000000000000004</v>
      </c>
      <c r="G41" s="87" t="s">
        <v>227</v>
      </c>
      <c r="H41" s="8" t="s">
        <v>220</v>
      </c>
      <c r="J41" t="s">
        <v>203</v>
      </c>
    </row>
    <row r="42" spans="1:12">
      <c r="A42" s="59" t="s">
        <v>172</v>
      </c>
      <c r="B42" s="60">
        <v>648</v>
      </c>
      <c r="C42" s="147"/>
      <c r="D42" s="70">
        <f t="shared" si="0"/>
        <v>2.3801652892561984</v>
      </c>
      <c r="E42" s="73">
        <f>D42*G1</f>
        <v>8.9256198347107443</v>
      </c>
      <c r="F42" s="73">
        <v>4.4000000000000004</v>
      </c>
      <c r="G42" s="84" t="s">
        <v>201</v>
      </c>
      <c r="H42" s="6" t="s">
        <v>202</v>
      </c>
      <c r="J42" t="s">
        <v>203</v>
      </c>
    </row>
    <row r="43" spans="1:12" ht="21.6" customHeight="1">
      <c r="A43" s="46">
        <v>27</v>
      </c>
      <c r="B43" s="49">
        <v>1280</v>
      </c>
      <c r="C43" s="48"/>
      <c r="D43" s="70">
        <f t="shared" si="0"/>
        <v>4.7015610651974287</v>
      </c>
      <c r="E43" s="73">
        <f>D43*G1</f>
        <v>17.630853994490359</v>
      </c>
      <c r="F43" s="73">
        <v>4.4000000000000004</v>
      </c>
      <c r="G43" s="87" t="s">
        <v>53</v>
      </c>
      <c r="H43" s="98" t="s">
        <v>99</v>
      </c>
      <c r="J43" t="s">
        <v>203</v>
      </c>
    </row>
    <row r="44" spans="1:12" ht="28.8">
      <c r="A44" s="59">
        <v>28</v>
      </c>
      <c r="B44" s="60">
        <v>1530</v>
      </c>
      <c r="C44" s="71"/>
      <c r="D44" s="70">
        <f t="shared" si="0"/>
        <v>5.6198347107438016</v>
      </c>
      <c r="E44" s="73">
        <f>D44*G1</f>
        <v>21.074380165289256</v>
      </c>
      <c r="F44" s="73">
        <v>4.4000000000000004</v>
      </c>
      <c r="G44" s="87" t="s">
        <v>53</v>
      </c>
      <c r="H44" s="98" t="s">
        <v>99</v>
      </c>
      <c r="J44" t="s">
        <v>203</v>
      </c>
    </row>
    <row r="45" spans="1:12">
      <c r="A45" s="148" t="s">
        <v>174</v>
      </c>
      <c r="B45" s="150">
        <v>1116</v>
      </c>
      <c r="C45" s="64"/>
      <c r="D45" s="70">
        <f t="shared" si="0"/>
        <v>4.0991735537190079</v>
      </c>
      <c r="E45" s="73">
        <f>D45*G1</f>
        <v>15.37190082644628</v>
      </c>
      <c r="F45" s="97">
        <v>4.4000000000000004</v>
      </c>
      <c r="G45" s="87" t="s">
        <v>83</v>
      </c>
      <c r="H45" s="98" t="s">
        <v>50</v>
      </c>
      <c r="J45" t="s">
        <v>203</v>
      </c>
    </row>
    <row r="46" spans="1:12">
      <c r="A46" s="149"/>
      <c r="B46" s="151"/>
      <c r="C46" s="65"/>
      <c r="D46" s="70">
        <f t="shared" si="0"/>
        <v>0</v>
      </c>
      <c r="E46" s="73">
        <f>D46*G1</f>
        <v>0</v>
      </c>
      <c r="F46" s="97">
        <v>4.4000000000000004</v>
      </c>
      <c r="G46" s="87" t="s">
        <v>83</v>
      </c>
      <c r="H46" s="98" t="s">
        <v>50</v>
      </c>
      <c r="J46" t="s">
        <v>203</v>
      </c>
    </row>
    <row r="47" spans="1:12" ht="15" thickBot="1">
      <c r="A47" s="66">
        <v>31</v>
      </c>
      <c r="B47" s="67">
        <f>84*36</f>
        <v>3024</v>
      </c>
      <c r="C47" s="68"/>
      <c r="D47" s="70">
        <f t="shared" si="0"/>
        <v>11.107438016528926</v>
      </c>
      <c r="E47" s="73">
        <f>D47*G1</f>
        <v>41.652892561983471</v>
      </c>
      <c r="F47" s="97">
        <v>4.4000000000000004</v>
      </c>
      <c r="G47" s="87" t="s">
        <v>56</v>
      </c>
      <c r="H47" s="98" t="s">
        <v>186</v>
      </c>
      <c r="J47" t="s">
        <v>203</v>
      </c>
    </row>
    <row r="50" spans="5:6">
      <c r="E50" s="73">
        <f>SUM(E3:E49)</f>
        <v>369.02203856749315</v>
      </c>
      <c r="F50" s="73">
        <v>187</v>
      </c>
    </row>
  </sheetData>
  <autoFilter ref="A2:K47" xr:uid="{CBBDFE5A-7F69-48CA-91C8-E32635A34E73}"/>
  <mergeCells count="9">
    <mergeCell ref="C41:C42"/>
    <mergeCell ref="A45:A46"/>
    <mergeCell ref="B45:B46"/>
    <mergeCell ref="A1:C1"/>
    <mergeCell ref="C22:C23"/>
    <mergeCell ref="C25:C26"/>
    <mergeCell ref="C29:C30"/>
    <mergeCell ref="C31:C32"/>
    <mergeCell ref="C38:C39"/>
  </mergeCells>
  <hyperlinks>
    <hyperlink ref="H16" r:id="rId1" xr:uid="{EDA62438-42C2-4AD6-B517-504EFA8E65A9}"/>
    <hyperlink ref="H41" r:id="rId2" xr:uid="{AD96E786-9B11-46E8-B593-D546211329DE}"/>
    <hyperlink ref="H12" r:id="rId3" xr:uid="{A48D235D-37CD-405A-87D0-BFDA2EDF8BAF}"/>
    <hyperlink ref="H19" r:id="rId4" xr:uid="{6C69B124-5722-49DC-BEB8-DA22567FC476}"/>
    <hyperlink ref="H37" r:id="rId5" xr:uid="{47923021-A96F-467C-AA2C-D77038FAD998}"/>
    <hyperlink ref="H27" r:id="rId6" xr:uid="{BEDE76BC-E9C4-44E0-9244-C5E683B1951B}"/>
    <hyperlink ref="G4" r:id="rId7" xr:uid="{06F9B3DC-01EE-4A43-B543-5FBEA683CAC1}"/>
    <hyperlink ref="G6" r:id="rId8" xr:uid="{7FBF36B6-F791-4F14-903F-838BF4212012}"/>
    <hyperlink ref="G11" r:id="rId9" xr:uid="{0625FAB7-F37D-4667-BB82-2A1E6C217798}"/>
    <hyperlink ref="H38" r:id="rId10" xr:uid="{51A586D5-B9F1-4201-8D02-D0D10FB7225D}"/>
    <hyperlink ref="H20" r:id="rId11" xr:uid="{DF8DA162-5B2E-48F5-B8BD-2152C49A22B5}"/>
  </hyperlinks>
  <pageMargins left="0.7" right="0.7" top="0.75" bottom="0.75" header="0.3" footer="0.3"/>
  <pageSetup paperSize="9" fitToHeight="0" orientation="landscape"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1931-EF21-47E5-A229-86EADA016391}">
  <sheetPr>
    <pageSetUpPr fitToPage="1"/>
  </sheetPr>
  <dimension ref="A1:K46"/>
  <sheetViews>
    <sheetView topLeftCell="A22" workbookViewId="0">
      <selection activeCell="A32" sqref="A32:F32"/>
    </sheetView>
  </sheetViews>
  <sheetFormatPr defaultRowHeight="14.4"/>
  <cols>
    <col min="4" max="4" width="8.88671875" customWidth="1"/>
    <col min="5" max="5" width="9.21875" style="7" customWidth="1"/>
    <col min="6" max="6" width="11.21875" style="7" customWidth="1"/>
    <col min="7" max="7" width="26.6640625" bestFit="1" customWidth="1"/>
    <col min="8" max="8" width="40.5546875" customWidth="1"/>
    <col min="9" max="9" width="10.5546875" customWidth="1"/>
    <col min="10" max="10" width="10.88671875" customWidth="1"/>
    <col min="11" max="11" width="6.77734375" style="87" customWidth="1"/>
    <col min="12" max="12" width="8.88671875" customWidth="1"/>
  </cols>
  <sheetData>
    <row r="1" spans="1:11" ht="16.2">
      <c r="A1" s="152" t="s">
        <v>163</v>
      </c>
      <c r="B1" s="153"/>
      <c r="C1" s="154"/>
      <c r="D1" s="15" t="s">
        <v>131</v>
      </c>
      <c r="E1" s="72"/>
      <c r="F1" s="72"/>
      <c r="G1" s="17">
        <v>3.75</v>
      </c>
    </row>
    <row r="2" spans="1:11" ht="17.399999999999999">
      <c r="A2" s="43" t="s">
        <v>132</v>
      </c>
      <c r="B2" s="44" t="s">
        <v>135</v>
      </c>
      <c r="C2" s="45"/>
      <c r="E2" s="7" t="s">
        <v>180</v>
      </c>
      <c r="F2" s="7" t="s">
        <v>179</v>
      </c>
      <c r="I2" t="s">
        <v>181</v>
      </c>
    </row>
    <row r="3" spans="1:11">
      <c r="A3" s="46">
        <v>1</v>
      </c>
      <c r="B3" s="47">
        <v>627</v>
      </c>
      <c r="D3" s="70">
        <f>B3/272.25</f>
        <v>2.3030303030303032</v>
      </c>
      <c r="E3" s="73">
        <f>D3*G1</f>
        <v>8.6363636363636367</v>
      </c>
      <c r="F3" s="73">
        <v>5.5</v>
      </c>
      <c r="G3" s="87"/>
      <c r="H3" s="41"/>
    </row>
    <row r="4" spans="1:11">
      <c r="A4" s="46" t="s">
        <v>210</v>
      </c>
      <c r="B4" s="47"/>
      <c r="D4" s="70"/>
      <c r="E4" s="73"/>
      <c r="F4" s="88">
        <v>5</v>
      </c>
      <c r="G4" t="s">
        <v>240</v>
      </c>
      <c r="H4" s="105" t="s">
        <v>214</v>
      </c>
      <c r="I4" s="90"/>
    </row>
    <row r="5" spans="1:11">
      <c r="A5" s="46" t="s">
        <v>211</v>
      </c>
      <c r="B5" s="47"/>
      <c r="D5" s="70"/>
      <c r="E5" s="73"/>
      <c r="F5" s="88">
        <v>5</v>
      </c>
      <c r="G5" t="s">
        <v>241</v>
      </c>
      <c r="H5" s="105" t="s">
        <v>215</v>
      </c>
      <c r="I5" s="90"/>
    </row>
    <row r="6" spans="1:11">
      <c r="A6" s="46" t="s">
        <v>212</v>
      </c>
      <c r="B6" s="47"/>
      <c r="D6" s="70"/>
      <c r="E6" s="73"/>
      <c r="F6" s="88">
        <v>5</v>
      </c>
      <c r="G6" s="87" t="s">
        <v>242</v>
      </c>
      <c r="H6" s="105" t="s">
        <v>221</v>
      </c>
    </row>
    <row r="7" spans="1:11">
      <c r="A7" s="46" t="s">
        <v>213</v>
      </c>
      <c r="B7" s="47"/>
      <c r="D7" s="70"/>
      <c r="E7" s="73"/>
      <c r="F7" s="88">
        <v>5</v>
      </c>
      <c r="G7" t="s">
        <v>241</v>
      </c>
      <c r="H7" s="105" t="s">
        <v>215</v>
      </c>
      <c r="I7" s="90"/>
    </row>
    <row r="8" spans="1:11">
      <c r="A8" s="46">
        <v>2</v>
      </c>
      <c r="B8" s="47">
        <v>561</v>
      </c>
      <c r="C8" s="48"/>
      <c r="D8" s="70">
        <f t="shared" ref="D8:D43" si="0">B8/272.25</f>
        <v>2.0606060606060606</v>
      </c>
      <c r="E8" s="73">
        <f>D8*G1</f>
        <v>7.7272727272727266</v>
      </c>
      <c r="F8" s="73">
        <v>5.5</v>
      </c>
      <c r="G8" s="14" t="s">
        <v>183</v>
      </c>
      <c r="H8" s="98"/>
      <c r="K8" s="87" t="s">
        <v>128</v>
      </c>
    </row>
    <row r="9" spans="1:11">
      <c r="A9" s="46">
        <v>3</v>
      </c>
      <c r="B9" s="49">
        <v>551</v>
      </c>
      <c r="C9" s="50"/>
      <c r="D9" s="70">
        <f t="shared" si="0"/>
        <v>2.0238751147842056</v>
      </c>
      <c r="E9" s="73">
        <f>D9*G1</f>
        <v>7.5895316804407713</v>
      </c>
      <c r="F9" s="73">
        <v>5.5</v>
      </c>
      <c r="G9" t="s">
        <v>116</v>
      </c>
      <c r="H9" s="5" t="s">
        <v>115</v>
      </c>
    </row>
    <row r="10" spans="1:11">
      <c r="A10" s="46">
        <v>4</v>
      </c>
      <c r="B10" s="49">
        <v>455</v>
      </c>
      <c r="C10" s="51"/>
      <c r="D10" s="70">
        <f t="shared" si="0"/>
        <v>1.6712580348943986</v>
      </c>
      <c r="E10" s="73">
        <f>D10*G1</f>
        <v>6.2672176308539944</v>
      </c>
      <c r="F10" s="73">
        <v>5.5</v>
      </c>
      <c r="G10" t="s">
        <v>10</v>
      </c>
      <c r="H10" s="4" t="s">
        <v>11</v>
      </c>
    </row>
    <row r="11" spans="1:11">
      <c r="A11" s="46">
        <v>5</v>
      </c>
      <c r="B11" s="49">
        <v>490</v>
      </c>
      <c r="C11" s="51"/>
      <c r="D11" s="70">
        <f t="shared" si="0"/>
        <v>1.7998163452708906</v>
      </c>
      <c r="E11" s="73">
        <f>D11*G1</f>
        <v>6.7493112947658398</v>
      </c>
      <c r="F11" s="73">
        <v>5.5</v>
      </c>
      <c r="G11" t="s">
        <v>10</v>
      </c>
      <c r="H11" s="4" t="s">
        <v>11</v>
      </c>
    </row>
    <row r="12" spans="1:11">
      <c r="A12" s="46">
        <v>6</v>
      </c>
      <c r="B12" s="49">
        <v>700</v>
      </c>
      <c r="C12" s="51"/>
      <c r="D12" s="70">
        <f t="shared" si="0"/>
        <v>2.5711662075298438</v>
      </c>
      <c r="E12" s="73">
        <f>D12*G1</f>
        <v>9.6418732782369148</v>
      </c>
      <c r="F12" s="73">
        <v>5.5</v>
      </c>
      <c r="G12" t="s">
        <v>237</v>
      </c>
      <c r="H12" s="115" t="s">
        <v>238</v>
      </c>
    </row>
    <row r="13" spans="1:11">
      <c r="A13" s="52" t="s">
        <v>164</v>
      </c>
      <c r="B13" s="53">
        <v>693</v>
      </c>
      <c r="C13" s="50"/>
      <c r="D13" s="70">
        <f t="shared" si="0"/>
        <v>2.5454545454545454</v>
      </c>
      <c r="E13" s="73">
        <f>D13*G1</f>
        <v>9.545454545454545</v>
      </c>
      <c r="F13" s="73">
        <v>5.5</v>
      </c>
      <c r="G13" t="s">
        <v>243</v>
      </c>
      <c r="H13" s="5" t="s">
        <v>82</v>
      </c>
      <c r="I13" s="86"/>
      <c r="J13" s="86"/>
      <c r="K13" s="87" t="s">
        <v>208</v>
      </c>
    </row>
    <row r="14" spans="1:11">
      <c r="A14" s="46">
        <v>8</v>
      </c>
      <c r="B14" s="49">
        <v>330</v>
      </c>
      <c r="C14" s="51"/>
      <c r="D14" s="70">
        <f t="shared" si="0"/>
        <v>1.2121212121212122</v>
      </c>
      <c r="E14" s="73">
        <f>D14*G1</f>
        <v>4.5454545454545459</v>
      </c>
      <c r="F14" s="73">
        <v>5.5</v>
      </c>
      <c r="G14" t="s">
        <v>117</v>
      </c>
      <c r="H14" s="8"/>
    </row>
    <row r="15" spans="1:11">
      <c r="A15" s="54" t="s">
        <v>165</v>
      </c>
      <c r="B15" s="55">
        <v>328</v>
      </c>
      <c r="C15" s="56"/>
      <c r="D15" s="70">
        <f t="shared" si="0"/>
        <v>1.2047750229568412</v>
      </c>
      <c r="E15" s="73">
        <f>D15*G1</f>
        <v>4.5179063360881546</v>
      </c>
      <c r="F15" s="73">
        <v>5.5</v>
      </c>
      <c r="G15" s="69"/>
      <c r="H15" s="69"/>
    </row>
    <row r="16" spans="1:11">
      <c r="A16" s="46">
        <v>9</v>
      </c>
      <c r="B16" s="49">
        <v>840</v>
      </c>
      <c r="C16" s="50"/>
      <c r="D16" s="70">
        <f t="shared" si="0"/>
        <v>3.0853994490358128</v>
      </c>
      <c r="E16" s="73">
        <f>D16*G1</f>
        <v>11.570247933884298</v>
      </c>
      <c r="F16" s="73">
        <v>5.5</v>
      </c>
      <c r="G16" t="s">
        <v>113</v>
      </c>
      <c r="H16" s="5" t="s">
        <v>124</v>
      </c>
    </row>
    <row r="17" spans="1:8">
      <c r="A17" s="46">
        <v>10</v>
      </c>
      <c r="B17" s="49">
        <v>720</v>
      </c>
      <c r="C17" s="51"/>
      <c r="D17" s="70">
        <f t="shared" si="0"/>
        <v>2.6446280991735538</v>
      </c>
      <c r="E17" s="73">
        <f>D17*G1</f>
        <v>9.9173553719008272</v>
      </c>
      <c r="F17" s="73">
        <v>5.5</v>
      </c>
      <c r="G17" t="s">
        <v>19</v>
      </c>
      <c r="H17" s="4" t="s">
        <v>20</v>
      </c>
    </row>
    <row r="18" spans="1:8">
      <c r="A18" s="57">
        <v>11</v>
      </c>
      <c r="B18" s="58">
        <v>648</v>
      </c>
      <c r="C18" s="146">
        <f>B18+B19</f>
        <v>1080</v>
      </c>
      <c r="D18" s="70">
        <f t="shared" si="0"/>
        <v>2.3801652892561984</v>
      </c>
      <c r="E18" s="73">
        <f>D18*G1</f>
        <v>8.9256198347107443</v>
      </c>
      <c r="F18" s="73">
        <v>5.5</v>
      </c>
      <c r="G18" t="s">
        <v>19</v>
      </c>
      <c r="H18" s="4" t="s">
        <v>20</v>
      </c>
    </row>
    <row r="19" spans="1:8">
      <c r="A19" s="59">
        <v>12</v>
      </c>
      <c r="B19" s="60">
        <v>432</v>
      </c>
      <c r="C19" s="147"/>
      <c r="D19" s="70">
        <f t="shared" si="0"/>
        <v>1.5867768595041323</v>
      </c>
      <c r="E19" s="73">
        <f>D19*G1</f>
        <v>5.9504132231404956</v>
      </c>
      <c r="F19" s="73">
        <v>5.5</v>
      </c>
      <c r="G19" t="s">
        <v>19</v>
      </c>
      <c r="H19" s="4" t="s">
        <v>20</v>
      </c>
    </row>
    <row r="20" spans="1:8">
      <c r="A20" s="46">
        <v>13</v>
      </c>
      <c r="B20" s="49">
        <v>630</v>
      </c>
      <c r="C20" s="51"/>
      <c r="D20" s="70">
        <f t="shared" si="0"/>
        <v>2.3140495867768593</v>
      </c>
      <c r="E20" s="73">
        <f>D20*G1</f>
        <v>8.6776859504132222</v>
      </c>
      <c r="F20" s="73">
        <v>5.5</v>
      </c>
      <c r="G20" t="s">
        <v>24</v>
      </c>
      <c r="H20" s="4" t="s">
        <v>185</v>
      </c>
    </row>
    <row r="21" spans="1:8">
      <c r="A21" s="57">
        <v>14</v>
      </c>
      <c r="B21" s="58">
        <v>448</v>
      </c>
      <c r="C21" s="146">
        <f>B21+B22</f>
        <v>1056</v>
      </c>
      <c r="D21" s="70">
        <f t="shared" si="0"/>
        <v>1.6455463728191</v>
      </c>
      <c r="E21" s="73">
        <f>D21*G1</f>
        <v>6.1707988980716246</v>
      </c>
      <c r="F21" s="73">
        <v>5.5</v>
      </c>
      <c r="G21" t="s">
        <v>26</v>
      </c>
      <c r="H21" s="4" t="s">
        <v>27</v>
      </c>
    </row>
    <row r="22" spans="1:8">
      <c r="A22" s="59">
        <v>15</v>
      </c>
      <c r="B22" s="60">
        <v>608</v>
      </c>
      <c r="C22" s="147"/>
      <c r="D22" s="70">
        <f t="shared" si="0"/>
        <v>2.2332415059687789</v>
      </c>
      <c r="E22" s="73">
        <f>D22*G1</f>
        <v>8.3746556473829212</v>
      </c>
      <c r="F22" s="73">
        <v>5.5</v>
      </c>
      <c r="G22" t="s">
        <v>26</v>
      </c>
      <c r="H22" s="4" t="s">
        <v>27</v>
      </c>
    </row>
    <row r="23" spans="1:8">
      <c r="A23" s="46">
        <v>16</v>
      </c>
      <c r="B23" s="49">
        <v>680</v>
      </c>
      <c r="C23" s="51"/>
      <c r="D23" s="70">
        <f t="shared" si="0"/>
        <v>2.4977043158861343</v>
      </c>
      <c r="E23" s="73">
        <f>D23*G1</f>
        <v>9.3663911845730041</v>
      </c>
      <c r="F23" s="73">
        <v>5.5</v>
      </c>
      <c r="G23" t="s">
        <v>113</v>
      </c>
      <c r="H23" s="5" t="s">
        <v>124</v>
      </c>
    </row>
    <row r="24" spans="1:8">
      <c r="A24" s="46">
        <v>17</v>
      </c>
      <c r="B24" s="49">
        <v>640</v>
      </c>
      <c r="C24" s="61"/>
      <c r="D24" s="70">
        <f t="shared" si="0"/>
        <v>2.3507805325987143</v>
      </c>
      <c r="E24" s="73">
        <f>D24*G1</f>
        <v>8.8154269972451793</v>
      </c>
      <c r="F24" s="73">
        <v>5.5</v>
      </c>
      <c r="G24" t="s">
        <v>32</v>
      </c>
      <c r="H24" s="4" t="s">
        <v>101</v>
      </c>
    </row>
    <row r="25" spans="1:8">
      <c r="A25" s="57" t="s">
        <v>166</v>
      </c>
      <c r="B25" s="58">
        <v>629</v>
      </c>
      <c r="C25" s="146">
        <f>B25+B26</f>
        <v>1258</v>
      </c>
      <c r="D25" s="70">
        <f t="shared" si="0"/>
        <v>2.3103764921946741</v>
      </c>
      <c r="E25" s="73">
        <f>D25*G1</f>
        <v>8.663911845730027</v>
      </c>
      <c r="F25" s="73">
        <v>5.5</v>
      </c>
      <c r="G25" s="14"/>
      <c r="H25" s="41"/>
    </row>
    <row r="26" spans="1:8">
      <c r="A26" s="59" t="s">
        <v>187</v>
      </c>
      <c r="B26" s="60">
        <v>629</v>
      </c>
      <c r="C26" s="147"/>
      <c r="D26" s="70">
        <f t="shared" si="0"/>
        <v>2.3103764921946741</v>
      </c>
      <c r="E26" s="73">
        <f>D26*G1</f>
        <v>8.663911845730027</v>
      </c>
      <c r="F26" s="73">
        <v>5.5</v>
      </c>
      <c r="G26" t="s">
        <v>33</v>
      </c>
      <c r="H26" s="4" t="s">
        <v>34</v>
      </c>
    </row>
    <row r="27" spans="1:8">
      <c r="A27" s="57" t="s">
        <v>167</v>
      </c>
      <c r="B27" s="58">
        <v>944</v>
      </c>
      <c r="C27" s="146">
        <f>B27+B28</f>
        <v>1664</v>
      </c>
      <c r="D27" s="91">
        <f t="shared" si="0"/>
        <v>3.4674012855831036</v>
      </c>
      <c r="E27" s="92">
        <f>D27*G1</f>
        <v>13.002754820936639</v>
      </c>
      <c r="F27" s="92">
        <v>5.5</v>
      </c>
      <c r="G27" s="14" t="s">
        <v>36</v>
      </c>
      <c r="H27" s="41" t="s">
        <v>37</v>
      </c>
    </row>
    <row r="28" spans="1:8">
      <c r="A28" s="59" t="s">
        <v>168</v>
      </c>
      <c r="B28" s="60">
        <v>720</v>
      </c>
      <c r="C28" s="147"/>
      <c r="D28" s="70">
        <f t="shared" si="0"/>
        <v>2.6446280991735538</v>
      </c>
      <c r="E28" s="73">
        <f>D28*G1</f>
        <v>9.9173553719008272</v>
      </c>
      <c r="F28" s="73">
        <v>5.5</v>
      </c>
      <c r="G28" s="4" t="s">
        <v>39</v>
      </c>
      <c r="H28" s="4" t="s">
        <v>40</v>
      </c>
    </row>
    <row r="29" spans="1:8">
      <c r="A29" s="46">
        <v>20</v>
      </c>
      <c r="B29" s="49">
        <v>832</v>
      </c>
      <c r="C29" s="51"/>
      <c r="D29" s="70">
        <f t="shared" si="0"/>
        <v>3.0560146923783287</v>
      </c>
      <c r="E29" s="73">
        <f>D29*G1</f>
        <v>11.460055096418733</v>
      </c>
      <c r="F29" s="73">
        <v>5.5</v>
      </c>
      <c r="G29" t="s">
        <v>42</v>
      </c>
      <c r="H29" s="4" t="s">
        <v>97</v>
      </c>
    </row>
    <row r="30" spans="1:8">
      <c r="A30" s="46">
        <v>21</v>
      </c>
      <c r="B30" s="49">
        <v>660</v>
      </c>
      <c r="C30" s="62"/>
      <c r="D30" s="70">
        <f t="shared" si="0"/>
        <v>2.4242424242424243</v>
      </c>
      <c r="E30" s="73">
        <f>D30*G1</f>
        <v>9.0909090909090917</v>
      </c>
      <c r="F30" s="73">
        <v>5.5</v>
      </c>
      <c r="G30" t="s">
        <v>44</v>
      </c>
      <c r="H30" s="4" t="s">
        <v>45</v>
      </c>
    </row>
    <row r="31" spans="1:8">
      <c r="A31" s="46">
        <v>22</v>
      </c>
      <c r="B31" s="49">
        <v>620</v>
      </c>
      <c r="C31" s="63"/>
      <c r="D31" s="70">
        <f t="shared" si="0"/>
        <v>2.2773186409550048</v>
      </c>
      <c r="E31" s="73">
        <f>D31*G1</f>
        <v>8.5399449035812687</v>
      </c>
      <c r="F31" s="73">
        <v>5.5</v>
      </c>
      <c r="G31" t="s">
        <v>44</v>
      </c>
      <c r="H31" s="4" t="s">
        <v>45</v>
      </c>
    </row>
    <row r="32" spans="1:8">
      <c r="A32" s="101">
        <v>23</v>
      </c>
      <c r="B32" s="102">
        <v>518</v>
      </c>
      <c r="C32" s="104"/>
      <c r="D32" s="91">
        <f t="shared" si="0"/>
        <v>1.9026629935720845</v>
      </c>
      <c r="E32" s="92">
        <f>D32*G1</f>
        <v>7.1349862258953163</v>
      </c>
      <c r="F32" s="92">
        <v>5.5</v>
      </c>
      <c r="G32" s="14" t="s">
        <v>244</v>
      </c>
      <c r="H32" s="4"/>
    </row>
    <row r="33" spans="1:11">
      <c r="A33" s="46">
        <v>24</v>
      </c>
      <c r="B33" s="49">
        <v>592</v>
      </c>
      <c r="C33" s="48"/>
      <c r="D33" s="70">
        <f t="shared" si="0"/>
        <v>2.1744719926538107</v>
      </c>
      <c r="E33" s="73">
        <f>D33*G1</f>
        <v>8.1542699724517895</v>
      </c>
      <c r="F33" s="73">
        <v>5.5</v>
      </c>
      <c r="G33" t="s">
        <v>105</v>
      </c>
      <c r="H33" s="5" t="s">
        <v>121</v>
      </c>
    </row>
    <row r="34" spans="1:11">
      <c r="A34" s="57" t="s">
        <v>169</v>
      </c>
      <c r="B34" s="58">
        <v>902</v>
      </c>
      <c r="C34" s="146">
        <f>B34+B35</f>
        <v>1312</v>
      </c>
      <c r="D34" s="70">
        <f t="shared" si="0"/>
        <v>3.3131313131313131</v>
      </c>
      <c r="E34" s="73">
        <f>D34*G1</f>
        <v>12.424242424242424</v>
      </c>
      <c r="F34" s="73">
        <v>5.5</v>
      </c>
      <c r="G34" s="117" t="s">
        <v>229</v>
      </c>
      <c r="H34" s="116" t="s">
        <v>239</v>
      </c>
      <c r="I34" s="87"/>
      <c r="J34" s="87"/>
      <c r="K34" s="14"/>
    </row>
    <row r="35" spans="1:11">
      <c r="A35" s="59" t="s">
        <v>170</v>
      </c>
      <c r="B35" s="60">
        <v>410</v>
      </c>
      <c r="C35" s="147"/>
      <c r="D35" s="70">
        <f t="shared" si="0"/>
        <v>1.5059687786960514</v>
      </c>
      <c r="E35" s="73">
        <f>D35*G1</f>
        <v>5.6473829201101928</v>
      </c>
      <c r="F35" s="73">
        <v>5.5</v>
      </c>
      <c r="G35" t="s">
        <v>119</v>
      </c>
      <c r="H35" s="4" t="s">
        <v>112</v>
      </c>
    </row>
    <row r="36" spans="1:11">
      <c r="A36" s="121" t="s">
        <v>173</v>
      </c>
      <c r="B36" s="122">
        <v>816</v>
      </c>
      <c r="C36" s="123"/>
      <c r="D36" s="70">
        <f t="shared" si="0"/>
        <v>2.997245179063361</v>
      </c>
      <c r="E36" s="73">
        <f>D36*G1</f>
        <v>11.239669421487603</v>
      </c>
      <c r="F36" s="73">
        <v>5.5</v>
      </c>
      <c r="G36" t="s">
        <v>188</v>
      </c>
      <c r="H36" s="4" t="s">
        <v>189</v>
      </c>
    </row>
    <row r="37" spans="1:11">
      <c r="A37" s="121" t="s">
        <v>171</v>
      </c>
      <c r="B37" s="122">
        <v>540</v>
      </c>
      <c r="C37" s="159">
        <f>B37+B38</f>
        <v>1188</v>
      </c>
      <c r="D37" s="91">
        <f t="shared" si="0"/>
        <v>1.9834710743801653</v>
      </c>
      <c r="E37" s="92">
        <f>D37*G1</f>
        <v>7.4380165289256199</v>
      </c>
      <c r="F37" s="92">
        <v>5.5</v>
      </c>
      <c r="G37" s="14" t="s">
        <v>114</v>
      </c>
      <c r="H37" s="112" t="s">
        <v>225</v>
      </c>
      <c r="I37" s="14" t="s">
        <v>245</v>
      </c>
    </row>
    <row r="38" spans="1:11">
      <c r="A38" s="124" t="s">
        <v>172</v>
      </c>
      <c r="B38" s="125">
        <v>648</v>
      </c>
      <c r="C38" s="160"/>
      <c r="D38" s="91">
        <f t="shared" si="0"/>
        <v>2.3801652892561984</v>
      </c>
      <c r="E38" s="92">
        <f>D38*G1</f>
        <v>8.9256198347107443</v>
      </c>
      <c r="F38" s="92">
        <v>5.5</v>
      </c>
      <c r="G38" s="119" t="s">
        <v>201</v>
      </c>
      <c r="H38" s="120" t="s">
        <v>202</v>
      </c>
      <c r="I38" s="14" t="s">
        <v>246</v>
      </c>
    </row>
    <row r="39" spans="1:11" ht="21.6" customHeight="1">
      <c r="A39" s="46">
        <v>27</v>
      </c>
      <c r="B39" s="49">
        <v>1280</v>
      </c>
      <c r="C39" s="48"/>
      <c r="D39" s="70">
        <f t="shared" si="0"/>
        <v>4.7015610651974287</v>
      </c>
      <c r="E39" s="73">
        <f>D39*G1</f>
        <v>17.630853994490359</v>
      </c>
      <c r="F39" s="73">
        <v>5.5</v>
      </c>
      <c r="G39" t="s">
        <v>53</v>
      </c>
      <c r="H39" s="4" t="s">
        <v>99</v>
      </c>
    </row>
    <row r="40" spans="1:11" ht="28.8">
      <c r="A40" s="59">
        <v>28</v>
      </c>
      <c r="B40" s="60">
        <v>1530</v>
      </c>
      <c r="C40" s="71"/>
      <c r="D40" s="70">
        <f t="shared" si="0"/>
        <v>5.6198347107438016</v>
      </c>
      <c r="E40" s="73">
        <f>D40*G1</f>
        <v>21.074380165289256</v>
      </c>
      <c r="F40" s="73">
        <v>5.5</v>
      </c>
      <c r="G40" t="s">
        <v>53</v>
      </c>
      <c r="H40" s="4" t="s">
        <v>99</v>
      </c>
    </row>
    <row r="41" spans="1:11">
      <c r="A41" s="148" t="s">
        <v>174</v>
      </c>
      <c r="B41" s="150">
        <v>1116</v>
      </c>
      <c r="C41" s="64"/>
      <c r="D41" s="70">
        <f t="shared" si="0"/>
        <v>4.0991735537190079</v>
      </c>
      <c r="E41" s="73">
        <f>D41*G1</f>
        <v>15.37190082644628</v>
      </c>
      <c r="F41" s="73">
        <v>5.5</v>
      </c>
      <c r="G41" t="s">
        <v>83</v>
      </c>
      <c r="H41" s="4" t="s">
        <v>50</v>
      </c>
    </row>
    <row r="42" spans="1:11">
      <c r="A42" s="149"/>
      <c r="B42" s="151"/>
      <c r="C42" s="65"/>
      <c r="D42" s="70">
        <f t="shared" si="0"/>
        <v>0</v>
      </c>
      <c r="E42" s="73">
        <f>D42*G1</f>
        <v>0</v>
      </c>
      <c r="F42" s="73">
        <v>5.5</v>
      </c>
      <c r="G42" t="s">
        <v>83</v>
      </c>
      <c r="H42" s="4" t="s">
        <v>50</v>
      </c>
    </row>
    <row r="43" spans="1:11" ht="15" thickBot="1">
      <c r="A43" s="66">
        <v>31</v>
      </c>
      <c r="B43" s="67">
        <f>84*36</f>
        <v>3024</v>
      </c>
      <c r="C43" s="68"/>
      <c r="D43" s="70">
        <f t="shared" si="0"/>
        <v>11.107438016528926</v>
      </c>
      <c r="E43" s="73">
        <f>D43*G1</f>
        <v>41.652892561983471</v>
      </c>
      <c r="F43" s="73">
        <v>5.5</v>
      </c>
      <c r="G43" t="s">
        <v>56</v>
      </c>
      <c r="H43" s="4" t="s">
        <v>186</v>
      </c>
    </row>
    <row r="46" spans="1:11">
      <c r="E46" s="73">
        <f>SUM(E3:E45)</f>
        <v>369.02203856749315</v>
      </c>
      <c r="F46" s="73">
        <f>SUM(F3:F45)</f>
        <v>223.5</v>
      </c>
    </row>
  </sheetData>
  <autoFilter ref="A2:K43" xr:uid="{CBBDFE5A-7F69-48CA-91C8-E32635A34E73}"/>
  <mergeCells count="9">
    <mergeCell ref="C37:C38"/>
    <mergeCell ref="A41:A42"/>
    <mergeCell ref="B41:B42"/>
    <mergeCell ref="A1:C1"/>
    <mergeCell ref="C18:C19"/>
    <mergeCell ref="C21:C22"/>
    <mergeCell ref="C25:C26"/>
    <mergeCell ref="C27:C28"/>
    <mergeCell ref="C34:C35"/>
  </mergeCells>
  <hyperlinks>
    <hyperlink ref="H13" r:id="rId1" xr:uid="{7C5367B7-2517-41B5-BDCE-76B0F69AD8C2}"/>
    <hyperlink ref="H9" r:id="rId2" xr:uid="{B6AD1DAD-F075-4152-A165-9CD35FAA50A5}"/>
    <hyperlink ref="H16" r:id="rId3" xr:uid="{EAF18D7B-A29A-4A2F-828B-3E14284391A9}"/>
    <hyperlink ref="H33" r:id="rId4" xr:uid="{8DDBF5BB-FFF8-42BF-AF43-2ED947E1F3EC}"/>
    <hyperlink ref="H23" r:id="rId5" xr:uid="{17D82CB1-0090-431E-8ADA-399D544D2F06}"/>
    <hyperlink ref="H4" r:id="rId6" xr:uid="{E288C97D-6ED7-43FE-A6D6-8D8B8C599888}"/>
    <hyperlink ref="H5" r:id="rId7" xr:uid="{07AFE6C6-4215-4D4B-8189-C057E0B516CB}"/>
    <hyperlink ref="H7" r:id="rId8" xr:uid="{0DBFC37D-B764-4F94-93DF-30619FDB2252}"/>
    <hyperlink ref="H12" r:id="rId9" display="mailto:jo.burch1@btinternet.com" xr:uid="{0EB70BF2-7690-4A66-BC5B-1DB2EBB75FC9}"/>
    <hyperlink ref="H6" r:id="rId10" xr:uid="{839FAABC-5D4D-47A7-B342-010133C41A3C}"/>
  </hyperlinks>
  <pageMargins left="0.7" right="0.7" top="0.75" bottom="0.75" header="0.3" footer="0.3"/>
  <pageSetup paperSize="9" scale="84" fitToHeight="0" orientation="portrait"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051A-D804-4B44-84C5-F4A171A3999E}">
  <sheetPr>
    <pageSetUpPr fitToPage="1"/>
  </sheetPr>
  <dimension ref="A2:Q29"/>
  <sheetViews>
    <sheetView topLeftCell="B1" zoomScale="75" zoomScaleNormal="75" workbookViewId="0">
      <selection activeCell="O11" sqref="O11"/>
    </sheetView>
  </sheetViews>
  <sheetFormatPr defaultRowHeight="14.4"/>
  <cols>
    <col min="2" max="6" width="8.88671875" customWidth="1"/>
    <col min="8" max="11" width="8.88671875" customWidth="1"/>
    <col min="12" max="12" width="20.6640625" bestFit="1" customWidth="1"/>
    <col min="13" max="13" width="8.88671875" style="9" customWidth="1"/>
    <col min="14" max="14" width="33.21875" customWidth="1"/>
    <col min="15" max="15" width="10.109375" bestFit="1" customWidth="1"/>
  </cols>
  <sheetData>
    <row r="2" spans="1:17" ht="16.8" thickBot="1">
      <c r="B2" s="135" t="s">
        <v>129</v>
      </c>
      <c r="C2" s="136"/>
      <c r="D2" s="137"/>
      <c r="E2" s="138" t="s">
        <v>130</v>
      </c>
      <c r="F2" s="139"/>
      <c r="G2" s="140"/>
      <c r="I2" s="15" t="s">
        <v>131</v>
      </c>
      <c r="J2" s="16"/>
      <c r="K2" s="17">
        <v>3.75</v>
      </c>
      <c r="M2" s="9" t="s">
        <v>156</v>
      </c>
    </row>
    <row r="3" spans="1:17" ht="17.399999999999999">
      <c r="A3" s="18" t="s">
        <v>132</v>
      </c>
      <c r="B3" s="19" t="s">
        <v>133</v>
      </c>
      <c r="C3" s="20" t="s">
        <v>134</v>
      </c>
      <c r="D3" s="21" t="s">
        <v>135</v>
      </c>
      <c r="E3" s="19" t="s">
        <v>133</v>
      </c>
      <c r="F3" s="20" t="s">
        <v>134</v>
      </c>
      <c r="G3" s="79" t="s">
        <v>136</v>
      </c>
      <c r="H3" s="77" t="s">
        <v>137</v>
      </c>
      <c r="I3" s="141" t="s">
        <v>138</v>
      </c>
      <c r="J3" s="142"/>
      <c r="K3" s="7" t="s">
        <v>178</v>
      </c>
    </row>
    <row r="4" spans="1:17" ht="15" thickBot="1">
      <c r="A4" s="22">
        <v>1</v>
      </c>
      <c r="B4" s="23">
        <v>25</v>
      </c>
      <c r="C4" s="7">
        <v>42</v>
      </c>
      <c r="D4" s="24">
        <f>B4*C4</f>
        <v>1050</v>
      </c>
      <c r="E4" s="25">
        <f>B4/16.5</f>
        <v>1.5151515151515151</v>
      </c>
      <c r="F4" s="26">
        <f t="shared" ref="F4:F25" si="0">C4/16.5</f>
        <v>2.5454545454545454</v>
      </c>
      <c r="G4" s="80">
        <f t="shared" ref="G4:G25" si="1">E4*F4</f>
        <v>3.8567493112947657</v>
      </c>
      <c r="H4" s="78">
        <f>G4*25.3</f>
        <v>97.575757575757578</v>
      </c>
      <c r="I4" s="133">
        <f>G4*K2</f>
        <v>14.462809917355372</v>
      </c>
      <c r="J4" s="134"/>
      <c r="K4">
        <v>5.5</v>
      </c>
      <c r="L4" t="s">
        <v>148</v>
      </c>
      <c r="N4" s="76" t="s">
        <v>194</v>
      </c>
    </row>
    <row r="5" spans="1:17" ht="15" thickBot="1">
      <c r="A5" s="22" t="s">
        <v>139</v>
      </c>
      <c r="B5" s="23">
        <v>25</v>
      </c>
      <c r="C5" s="7">
        <v>12</v>
      </c>
      <c r="D5" s="24">
        <f t="shared" ref="D5:D25" si="2">B5*C5</f>
        <v>300</v>
      </c>
      <c r="E5" s="25">
        <f t="shared" ref="E5:E25" si="3">B5/16.5</f>
        <v>1.5151515151515151</v>
      </c>
      <c r="F5" s="26">
        <f t="shared" si="0"/>
        <v>0.72727272727272729</v>
      </c>
      <c r="G5" s="27">
        <f t="shared" si="1"/>
        <v>1.1019283746556474</v>
      </c>
      <c r="H5" s="28">
        <f t="shared" ref="H5:H25" si="4">G5*25.3</f>
        <v>27.878787878787879</v>
      </c>
      <c r="I5" s="133">
        <f>G5*K2</f>
        <v>4.1322314049586781</v>
      </c>
      <c r="J5" s="134"/>
      <c r="L5" s="113" t="s">
        <v>232</v>
      </c>
      <c r="M5" s="40"/>
      <c r="N5" s="14"/>
      <c r="O5" s="87"/>
      <c r="P5" s="87"/>
    </row>
    <row r="6" spans="1:17">
      <c r="A6" s="22">
        <v>2</v>
      </c>
      <c r="B6" s="23">
        <v>24</v>
      </c>
      <c r="C6" s="7">
        <v>14</v>
      </c>
      <c r="D6" s="24">
        <f t="shared" si="2"/>
        <v>336</v>
      </c>
      <c r="E6" s="25">
        <f t="shared" si="3"/>
        <v>1.4545454545454546</v>
      </c>
      <c r="F6" s="26">
        <f t="shared" si="0"/>
        <v>0.84848484848484851</v>
      </c>
      <c r="G6" s="27">
        <f t="shared" si="1"/>
        <v>1.2341597796143251</v>
      </c>
      <c r="H6" s="28">
        <f t="shared" si="4"/>
        <v>31.224242424242426</v>
      </c>
      <c r="I6" s="133">
        <f>G6*K2</f>
        <v>4.6280991735537196</v>
      </c>
      <c r="J6" s="134"/>
      <c r="K6">
        <v>5.5</v>
      </c>
      <c r="L6" t="s">
        <v>205</v>
      </c>
      <c r="M6" s="143"/>
      <c r="N6" t="s">
        <v>206</v>
      </c>
    </row>
    <row r="7" spans="1:17">
      <c r="A7" s="22" t="s">
        <v>140</v>
      </c>
      <c r="B7" s="23">
        <v>24</v>
      </c>
      <c r="C7" s="7">
        <v>14</v>
      </c>
      <c r="D7" s="24">
        <f t="shared" si="2"/>
        <v>336</v>
      </c>
      <c r="E7" s="25">
        <f t="shared" si="3"/>
        <v>1.4545454545454546</v>
      </c>
      <c r="F7" s="26">
        <f t="shared" si="0"/>
        <v>0.84848484848484851</v>
      </c>
      <c r="G7" s="27">
        <f t="shared" si="1"/>
        <v>1.2341597796143251</v>
      </c>
      <c r="H7" s="28">
        <f t="shared" si="4"/>
        <v>31.224242424242426</v>
      </c>
      <c r="I7" s="133">
        <f>G7*K2</f>
        <v>4.6280991735537196</v>
      </c>
      <c r="J7" s="134"/>
      <c r="K7">
        <v>5.5</v>
      </c>
      <c r="L7" t="s">
        <v>205</v>
      </c>
      <c r="M7" s="144"/>
      <c r="N7" t="s">
        <v>206</v>
      </c>
    </row>
    <row r="8" spans="1:17">
      <c r="A8" s="22" t="s">
        <v>141</v>
      </c>
      <c r="B8" s="23">
        <v>28</v>
      </c>
      <c r="C8" s="7">
        <v>18</v>
      </c>
      <c r="D8" s="24">
        <f t="shared" si="2"/>
        <v>504</v>
      </c>
      <c r="E8" s="25">
        <f t="shared" si="3"/>
        <v>1.696969696969697</v>
      </c>
      <c r="F8" s="26">
        <f t="shared" si="0"/>
        <v>1.0909090909090908</v>
      </c>
      <c r="G8" s="27">
        <f t="shared" si="1"/>
        <v>1.8512396694214874</v>
      </c>
      <c r="H8" s="28">
        <f t="shared" si="4"/>
        <v>46.836363636363636</v>
      </c>
      <c r="I8" s="133">
        <f>G8*K2</f>
        <v>6.9421487603305776</v>
      </c>
      <c r="J8" s="134"/>
      <c r="K8">
        <v>5.5</v>
      </c>
      <c r="L8" t="s">
        <v>205</v>
      </c>
      <c r="M8" s="144"/>
      <c r="N8" t="s">
        <v>206</v>
      </c>
    </row>
    <row r="9" spans="1:17" ht="15" thickBot="1">
      <c r="A9" s="22" t="s">
        <v>142</v>
      </c>
      <c r="B9" s="23">
        <v>28</v>
      </c>
      <c r="C9" s="7">
        <v>11</v>
      </c>
      <c r="D9" s="24">
        <f t="shared" si="2"/>
        <v>308</v>
      </c>
      <c r="E9" s="25">
        <f t="shared" si="3"/>
        <v>1.696969696969697</v>
      </c>
      <c r="F9" s="26">
        <f t="shared" si="0"/>
        <v>0.66666666666666663</v>
      </c>
      <c r="G9" s="27">
        <f t="shared" si="1"/>
        <v>1.1313131313131313</v>
      </c>
      <c r="H9" s="28">
        <f t="shared" si="4"/>
        <v>28.622222222222224</v>
      </c>
      <c r="I9" s="133">
        <f>G9*K2</f>
        <v>4.2424242424242422</v>
      </c>
      <c r="J9" s="134"/>
      <c r="K9">
        <v>5.5</v>
      </c>
      <c r="L9" t="s">
        <v>205</v>
      </c>
      <c r="M9" s="145"/>
      <c r="N9" t="s">
        <v>206</v>
      </c>
      <c r="O9" s="87"/>
      <c r="P9" s="87"/>
    </row>
    <row r="10" spans="1:17">
      <c r="A10" s="22">
        <v>3</v>
      </c>
      <c r="B10" s="23">
        <v>21</v>
      </c>
      <c r="C10" s="7">
        <v>11</v>
      </c>
      <c r="D10" s="24">
        <f t="shared" si="2"/>
        <v>231</v>
      </c>
      <c r="E10" s="25">
        <f t="shared" si="3"/>
        <v>1.2727272727272727</v>
      </c>
      <c r="F10" s="26">
        <f t="shared" si="0"/>
        <v>0.66666666666666663</v>
      </c>
      <c r="G10" s="27">
        <f t="shared" si="1"/>
        <v>0.8484848484848484</v>
      </c>
      <c r="H10" s="28">
        <f t="shared" si="4"/>
        <v>21.466666666666665</v>
      </c>
      <c r="I10" s="133">
        <f>G10*K2</f>
        <v>3.1818181818181817</v>
      </c>
      <c r="J10" s="134"/>
      <c r="K10">
        <v>5.5</v>
      </c>
      <c r="L10" s="14" t="s">
        <v>160</v>
      </c>
      <c r="M10" s="118">
        <v>50</v>
      </c>
      <c r="N10" s="89" t="s">
        <v>162</v>
      </c>
      <c r="O10" s="87" t="s">
        <v>247</v>
      </c>
      <c r="P10" s="87"/>
      <c r="Q10" s="87"/>
    </row>
    <row r="11" spans="1:17" ht="15" thickBot="1">
      <c r="A11" s="22" t="s">
        <v>143</v>
      </c>
      <c r="B11" s="23">
        <v>21</v>
      </c>
      <c r="C11" s="7">
        <v>11</v>
      </c>
      <c r="D11" s="24">
        <f t="shared" si="2"/>
        <v>231</v>
      </c>
      <c r="E11" s="25">
        <f t="shared" si="3"/>
        <v>1.2727272727272727</v>
      </c>
      <c r="F11" s="26">
        <f t="shared" si="0"/>
        <v>0.66666666666666663</v>
      </c>
      <c r="G11" s="27">
        <f t="shared" si="1"/>
        <v>0.8484848484848484</v>
      </c>
      <c r="H11" s="28">
        <f t="shared" si="4"/>
        <v>21.466666666666665</v>
      </c>
      <c r="I11" s="133">
        <f>G11*K2</f>
        <v>3.1818181818181817</v>
      </c>
      <c r="J11" s="134"/>
      <c r="L11" s="85" t="s">
        <v>149</v>
      </c>
      <c r="M11" s="40"/>
      <c r="N11" s="14"/>
      <c r="O11" s="87"/>
      <c r="P11" s="87"/>
    </row>
    <row r="12" spans="1:17" ht="15" thickBot="1">
      <c r="A12" s="22">
        <v>4</v>
      </c>
      <c r="B12" s="23">
        <v>11</v>
      </c>
      <c r="C12" s="7">
        <v>43</v>
      </c>
      <c r="D12" s="24">
        <f t="shared" si="2"/>
        <v>473</v>
      </c>
      <c r="E12" s="25">
        <f t="shared" si="3"/>
        <v>0.66666666666666663</v>
      </c>
      <c r="F12" s="26">
        <f t="shared" si="0"/>
        <v>2.606060606060606</v>
      </c>
      <c r="G12" s="81">
        <f t="shared" si="1"/>
        <v>1.7373737373737372</v>
      </c>
      <c r="H12" s="78">
        <f t="shared" si="4"/>
        <v>43.955555555555556</v>
      </c>
      <c r="I12" s="133">
        <f>G12*K2</f>
        <v>6.5151515151515147</v>
      </c>
      <c r="J12" s="134"/>
      <c r="K12">
        <v>5.5</v>
      </c>
      <c r="L12" t="s">
        <v>150</v>
      </c>
      <c r="N12" s="4" t="s">
        <v>92</v>
      </c>
      <c r="O12" s="87"/>
      <c r="P12" s="87"/>
      <c r="Q12" s="87"/>
    </row>
    <row r="13" spans="1:17" ht="15" thickBot="1">
      <c r="A13" s="22">
        <v>5</v>
      </c>
      <c r="B13" s="23">
        <v>12</v>
      </c>
      <c r="C13" s="7">
        <v>38</v>
      </c>
      <c r="D13" s="24">
        <f t="shared" si="2"/>
        <v>456</v>
      </c>
      <c r="E13" s="25">
        <f t="shared" si="3"/>
        <v>0.72727272727272729</v>
      </c>
      <c r="F13" s="26">
        <f t="shared" si="0"/>
        <v>2.3030303030303032</v>
      </c>
      <c r="G13" s="80">
        <f t="shared" si="1"/>
        <v>1.6749311294765843</v>
      </c>
      <c r="H13" s="78">
        <f t="shared" si="4"/>
        <v>42.375757575757582</v>
      </c>
      <c r="I13" s="133">
        <f>G13*K2</f>
        <v>6.2809917355371914</v>
      </c>
      <c r="J13" s="134"/>
      <c r="K13">
        <v>5.5</v>
      </c>
      <c r="L13" s="14" t="s">
        <v>160</v>
      </c>
      <c r="M13" s="118">
        <v>50</v>
      </c>
      <c r="N13" s="89" t="s">
        <v>162</v>
      </c>
      <c r="O13" s="87"/>
      <c r="P13" s="87"/>
      <c r="Q13" s="87"/>
    </row>
    <row r="14" spans="1:17" ht="16.8" customHeight="1" thickBot="1">
      <c r="A14" s="22">
        <v>6</v>
      </c>
      <c r="B14" s="23">
        <v>11</v>
      </c>
      <c r="C14" s="7">
        <v>38</v>
      </c>
      <c r="D14" s="24">
        <f t="shared" si="2"/>
        <v>418</v>
      </c>
      <c r="E14" s="25">
        <f t="shared" si="3"/>
        <v>0.66666666666666663</v>
      </c>
      <c r="F14" s="26">
        <f t="shared" si="0"/>
        <v>2.3030303030303032</v>
      </c>
      <c r="G14" s="27">
        <f t="shared" si="1"/>
        <v>1.5353535353535355</v>
      </c>
      <c r="H14" s="28">
        <f t="shared" si="4"/>
        <v>38.844444444444449</v>
      </c>
      <c r="I14" s="133">
        <f>G14*K2</f>
        <v>5.7575757575757578</v>
      </c>
      <c r="J14" s="134"/>
      <c r="K14">
        <v>5.5</v>
      </c>
      <c r="L14" s="113" t="s">
        <v>236</v>
      </c>
      <c r="M14" s="4" t="s">
        <v>93</v>
      </c>
      <c r="N14" s="4" t="s">
        <v>93</v>
      </c>
      <c r="Q14" s="87"/>
    </row>
    <row r="15" spans="1:17">
      <c r="A15" s="22">
        <v>7</v>
      </c>
      <c r="B15" s="23">
        <v>24</v>
      </c>
      <c r="C15" s="7">
        <v>17</v>
      </c>
      <c r="D15" s="24">
        <f t="shared" si="2"/>
        <v>408</v>
      </c>
      <c r="E15" s="25">
        <f t="shared" si="3"/>
        <v>1.4545454545454546</v>
      </c>
      <c r="F15" s="26">
        <f t="shared" si="0"/>
        <v>1.0303030303030303</v>
      </c>
      <c r="G15" s="81">
        <f t="shared" si="1"/>
        <v>1.4986225895316805</v>
      </c>
      <c r="H15" s="78">
        <f t="shared" si="4"/>
        <v>37.915151515151514</v>
      </c>
      <c r="I15" s="133">
        <f>G15*K2</f>
        <v>5.6198347107438016</v>
      </c>
      <c r="J15" s="134"/>
      <c r="K15">
        <v>5.5</v>
      </c>
      <c r="L15" t="s">
        <v>152</v>
      </c>
      <c r="N15" s="42" t="s">
        <v>191</v>
      </c>
      <c r="Q15" s="87"/>
    </row>
    <row r="16" spans="1:17">
      <c r="A16" s="22">
        <v>8</v>
      </c>
      <c r="B16" s="23">
        <v>26</v>
      </c>
      <c r="C16" s="7">
        <v>23</v>
      </c>
      <c r="D16" s="24">
        <f t="shared" si="2"/>
        <v>598</v>
      </c>
      <c r="E16" s="25">
        <f t="shared" si="3"/>
        <v>1.5757575757575757</v>
      </c>
      <c r="F16" s="26">
        <f t="shared" si="0"/>
        <v>1.393939393939394</v>
      </c>
      <c r="G16" s="82">
        <f t="shared" si="1"/>
        <v>2.1965105601469239</v>
      </c>
      <c r="H16" s="78">
        <f t="shared" si="4"/>
        <v>55.571717171717175</v>
      </c>
      <c r="I16" s="133">
        <f>G16*K2</f>
        <v>8.2369146005509641</v>
      </c>
      <c r="J16" s="134"/>
      <c r="K16">
        <v>5.5</v>
      </c>
      <c r="L16" s="87" t="s">
        <v>151</v>
      </c>
      <c r="M16" s="111"/>
      <c r="N16" s="8" t="s">
        <v>224</v>
      </c>
    </row>
    <row r="17" spans="1:17" ht="15" thickBot="1">
      <c r="A17" s="22">
        <v>9</v>
      </c>
      <c r="B17" s="23">
        <v>43</v>
      </c>
      <c r="C17" s="7">
        <v>18</v>
      </c>
      <c r="D17" s="24">
        <f t="shared" si="2"/>
        <v>774</v>
      </c>
      <c r="E17" s="25">
        <f t="shared" si="3"/>
        <v>2.606060606060606</v>
      </c>
      <c r="F17" s="26">
        <f t="shared" si="0"/>
        <v>1.0909090909090908</v>
      </c>
      <c r="G17" s="80">
        <f t="shared" si="1"/>
        <v>2.8429752066115701</v>
      </c>
      <c r="H17" s="78">
        <f t="shared" si="4"/>
        <v>71.927272727272722</v>
      </c>
      <c r="I17" s="133">
        <f>G17*K2</f>
        <v>10.661157024793388</v>
      </c>
      <c r="J17" s="134"/>
      <c r="K17">
        <v>5.5</v>
      </c>
      <c r="L17" t="s">
        <v>153</v>
      </c>
      <c r="N17" s="4" t="s">
        <v>70</v>
      </c>
      <c r="Q17" s="87"/>
    </row>
    <row r="18" spans="1:17" ht="15" thickBot="1">
      <c r="A18" s="22" t="s">
        <v>144</v>
      </c>
      <c r="B18" s="23">
        <v>15</v>
      </c>
      <c r="C18" s="7">
        <v>20</v>
      </c>
      <c r="D18" s="24">
        <f t="shared" si="2"/>
        <v>300</v>
      </c>
      <c r="E18" s="25">
        <f t="shared" si="3"/>
        <v>0.90909090909090906</v>
      </c>
      <c r="F18" s="26">
        <f t="shared" si="0"/>
        <v>1.2121212121212122</v>
      </c>
      <c r="G18" s="27">
        <f t="shared" si="1"/>
        <v>1.1019283746556474</v>
      </c>
      <c r="H18" s="28">
        <f t="shared" si="4"/>
        <v>27.878787878787879</v>
      </c>
      <c r="I18" s="133">
        <f>G18*K2</f>
        <v>4.1322314049586781</v>
      </c>
      <c r="J18" s="134"/>
      <c r="K18">
        <v>5.5</v>
      </c>
      <c r="L18" t="s">
        <v>154</v>
      </c>
      <c r="N18" s="4" t="s">
        <v>67</v>
      </c>
      <c r="Q18" s="87"/>
    </row>
    <row r="19" spans="1:17">
      <c r="A19" s="22" t="s">
        <v>145</v>
      </c>
      <c r="B19" s="23">
        <v>57</v>
      </c>
      <c r="C19" s="7">
        <v>21</v>
      </c>
      <c r="D19" s="24">
        <f t="shared" si="2"/>
        <v>1197</v>
      </c>
      <c r="E19" s="25">
        <f t="shared" si="3"/>
        <v>3.4545454545454546</v>
      </c>
      <c r="F19" s="26">
        <f t="shared" si="0"/>
        <v>1.2727272727272727</v>
      </c>
      <c r="G19" s="81">
        <f t="shared" si="1"/>
        <v>4.3966942148760326</v>
      </c>
      <c r="H19" s="78">
        <f t="shared" si="4"/>
        <v>111.23636363636363</v>
      </c>
      <c r="I19" s="133">
        <f>G19*K2</f>
        <v>16.487603305785122</v>
      </c>
      <c r="J19" s="134"/>
      <c r="K19">
        <v>5.5</v>
      </c>
      <c r="L19" t="s">
        <v>154</v>
      </c>
      <c r="N19" s="4" t="s">
        <v>67</v>
      </c>
      <c r="Q19" s="87"/>
    </row>
    <row r="20" spans="1:17">
      <c r="A20" s="22">
        <v>10</v>
      </c>
      <c r="B20" s="23">
        <v>24</v>
      </c>
      <c r="C20" s="7">
        <v>20</v>
      </c>
      <c r="D20" s="24">
        <f t="shared" si="2"/>
        <v>480</v>
      </c>
      <c r="E20" s="25">
        <f t="shared" si="3"/>
        <v>1.4545454545454546</v>
      </c>
      <c r="F20" s="26">
        <f t="shared" si="0"/>
        <v>1.2121212121212122</v>
      </c>
      <c r="G20" s="82">
        <f t="shared" si="1"/>
        <v>1.7630853994490359</v>
      </c>
      <c r="H20" s="78">
        <f t="shared" si="4"/>
        <v>44.606060606060609</v>
      </c>
      <c r="I20" s="133">
        <f>G20*K2</f>
        <v>6.6115702479338845</v>
      </c>
      <c r="J20" s="134"/>
      <c r="K20">
        <v>5.5</v>
      </c>
      <c r="L20" t="s">
        <v>155</v>
      </c>
      <c r="N20" s="4" t="s">
        <v>74</v>
      </c>
      <c r="Q20" s="87"/>
    </row>
    <row r="21" spans="1:17" ht="15" thickBot="1">
      <c r="A21" s="22">
        <v>11</v>
      </c>
      <c r="B21" s="23">
        <v>56</v>
      </c>
      <c r="C21" s="7">
        <v>20</v>
      </c>
      <c r="D21" s="24">
        <f t="shared" si="2"/>
        <v>1120</v>
      </c>
      <c r="E21" s="25">
        <f t="shared" si="3"/>
        <v>3.393939393939394</v>
      </c>
      <c r="F21" s="26">
        <f t="shared" si="0"/>
        <v>1.2121212121212122</v>
      </c>
      <c r="G21" s="80">
        <f t="shared" si="1"/>
        <v>4.1138659320477506</v>
      </c>
      <c r="H21" s="78">
        <f t="shared" si="4"/>
        <v>104.0808080808081</v>
      </c>
      <c r="I21" s="133">
        <f>G21*K2</f>
        <v>15.426997245179065</v>
      </c>
      <c r="J21" s="134"/>
      <c r="K21">
        <v>5.5</v>
      </c>
      <c r="L21" t="s">
        <v>154</v>
      </c>
      <c r="N21" s="4" t="s">
        <v>67</v>
      </c>
      <c r="Q21" s="87"/>
    </row>
    <row r="22" spans="1:17" ht="15" thickBot="1">
      <c r="A22" s="22" t="s">
        <v>146</v>
      </c>
      <c r="B22" s="23">
        <v>32</v>
      </c>
      <c r="C22" s="7">
        <v>25</v>
      </c>
      <c r="D22" s="24">
        <f t="shared" si="2"/>
        <v>800</v>
      </c>
      <c r="E22" s="25">
        <f t="shared" si="3"/>
        <v>1.9393939393939394</v>
      </c>
      <c r="F22" s="26">
        <f t="shared" si="0"/>
        <v>1.5151515151515151</v>
      </c>
      <c r="G22" s="27">
        <f t="shared" si="1"/>
        <v>2.9384756657483933</v>
      </c>
      <c r="H22" s="28">
        <f t="shared" si="4"/>
        <v>74.343434343434353</v>
      </c>
      <c r="I22" s="133">
        <f>G22*K2</f>
        <v>11.019283746556475</v>
      </c>
      <c r="J22" s="134"/>
      <c r="K22">
        <v>5.5</v>
      </c>
      <c r="L22" t="s">
        <v>177</v>
      </c>
      <c r="M22" s="143"/>
      <c r="N22" t="s">
        <v>193</v>
      </c>
      <c r="Q22" s="87"/>
    </row>
    <row r="23" spans="1:17" ht="15" thickBot="1">
      <c r="A23" s="22">
        <v>12</v>
      </c>
      <c r="B23" s="23">
        <v>21</v>
      </c>
      <c r="C23" s="7">
        <v>16</v>
      </c>
      <c r="D23" s="24">
        <f t="shared" si="2"/>
        <v>336</v>
      </c>
      <c r="E23" s="25">
        <f t="shared" si="3"/>
        <v>1.2727272727272727</v>
      </c>
      <c r="F23" s="26">
        <f t="shared" si="0"/>
        <v>0.96969696969696972</v>
      </c>
      <c r="G23" s="83">
        <f t="shared" si="1"/>
        <v>1.2341597796143251</v>
      </c>
      <c r="H23" s="78">
        <f t="shared" si="4"/>
        <v>31.224242424242426</v>
      </c>
      <c r="I23" s="133">
        <f>G23*K2</f>
        <v>4.6280991735537196</v>
      </c>
      <c r="J23" s="134"/>
      <c r="K23">
        <v>5.5</v>
      </c>
      <c r="L23" t="s">
        <v>177</v>
      </c>
      <c r="M23" s="144"/>
      <c r="N23" t="s">
        <v>193</v>
      </c>
      <c r="Q23" s="87"/>
    </row>
    <row r="24" spans="1:17" ht="15" thickBot="1">
      <c r="A24" s="22" t="s">
        <v>147</v>
      </c>
      <c r="B24" s="23">
        <v>27</v>
      </c>
      <c r="C24" s="7">
        <v>11</v>
      </c>
      <c r="D24" s="24">
        <f t="shared" si="2"/>
        <v>297</v>
      </c>
      <c r="E24" s="25">
        <f t="shared" si="3"/>
        <v>1.6363636363636365</v>
      </c>
      <c r="F24" s="26">
        <f t="shared" si="0"/>
        <v>0.66666666666666663</v>
      </c>
      <c r="G24" s="27">
        <f t="shared" si="1"/>
        <v>1.0909090909090908</v>
      </c>
      <c r="H24" s="28">
        <f t="shared" si="4"/>
        <v>27.599999999999998</v>
      </c>
      <c r="I24" s="133">
        <f>G24*K2</f>
        <v>4.0909090909090908</v>
      </c>
      <c r="J24" s="134"/>
      <c r="K24">
        <v>5.5</v>
      </c>
      <c r="L24" t="s">
        <v>177</v>
      </c>
      <c r="M24" s="145"/>
      <c r="N24" t="s">
        <v>193</v>
      </c>
      <c r="Q24" s="87"/>
    </row>
    <row r="25" spans="1:17">
      <c r="A25" s="29">
        <v>13</v>
      </c>
      <c r="B25" s="30">
        <v>49</v>
      </c>
      <c r="C25" s="31">
        <v>37</v>
      </c>
      <c r="D25" s="32">
        <f t="shared" si="2"/>
        <v>1813</v>
      </c>
      <c r="E25" s="33">
        <f t="shared" si="3"/>
        <v>2.9696969696969697</v>
      </c>
      <c r="F25" s="34">
        <f t="shared" si="0"/>
        <v>2.2424242424242422</v>
      </c>
      <c r="G25" s="35">
        <f t="shared" si="1"/>
        <v>6.6593204775022947</v>
      </c>
      <c r="H25" s="36">
        <f t="shared" si="4"/>
        <v>168.48080808080806</v>
      </c>
      <c r="I25" s="133">
        <f>G25*K2/2</f>
        <v>12.486225895316803</v>
      </c>
      <c r="J25" s="134"/>
      <c r="K25">
        <v>5.5</v>
      </c>
      <c r="L25" s="85" t="s">
        <v>149</v>
      </c>
      <c r="M25" s="40"/>
      <c r="N25" s="14"/>
    </row>
    <row r="27" spans="1:17">
      <c r="I27" s="131">
        <f>SUM(I4:J25)</f>
        <v>163.3539944903581</v>
      </c>
      <c r="J27" s="132"/>
      <c r="K27">
        <f>SUM(K4:K25)</f>
        <v>110</v>
      </c>
    </row>
    <row r="28" spans="1:17">
      <c r="J28" s="1"/>
    </row>
    <row r="29" spans="1:17">
      <c r="J29" s="1"/>
      <c r="K29" s="1"/>
      <c r="L29" s="1"/>
    </row>
  </sheetData>
  <autoFilter ref="A3:Q25" xr:uid="{E4AB7C62-8589-48B6-9D50-CAFDA821EAF2}">
    <filterColumn colId="8" showButton="0"/>
  </autoFilter>
  <mergeCells count="28">
    <mergeCell ref="I25:J25"/>
    <mergeCell ref="I27:J27"/>
    <mergeCell ref="I18:J18"/>
    <mergeCell ref="I19:J19"/>
    <mergeCell ref="I20:J20"/>
    <mergeCell ref="I21:J21"/>
    <mergeCell ref="I22:J22"/>
    <mergeCell ref="M22:M24"/>
    <mergeCell ref="I23:J23"/>
    <mergeCell ref="I24:J24"/>
    <mergeCell ref="I12:J12"/>
    <mergeCell ref="I13:J13"/>
    <mergeCell ref="I14:J14"/>
    <mergeCell ref="I15:J15"/>
    <mergeCell ref="I16:J16"/>
    <mergeCell ref="I17:J17"/>
    <mergeCell ref="M6:M9"/>
    <mergeCell ref="I7:J7"/>
    <mergeCell ref="I8:J8"/>
    <mergeCell ref="I9:J9"/>
    <mergeCell ref="I10:J10"/>
    <mergeCell ref="I11:J11"/>
    <mergeCell ref="B2:D2"/>
    <mergeCell ref="E2:G2"/>
    <mergeCell ref="I3:J3"/>
    <mergeCell ref="I4:J4"/>
    <mergeCell ref="I5:J5"/>
    <mergeCell ref="I6:J6"/>
  </mergeCells>
  <hyperlinks>
    <hyperlink ref="N15" r:id="rId1" display="mailto:ottodobie@gmail.com" xr:uid="{8FBC61F1-7294-4B66-BD04-6B0E7563288F}"/>
    <hyperlink ref="N13" r:id="rId2" display="mailto:kyrianjosh@hotmail.co.uk" xr:uid="{72DFFDAD-F814-486D-BD6B-09597AF58A3F}"/>
    <hyperlink ref="N10" r:id="rId3" display="mailto:kyrianjosh@hotmail.co.uk" xr:uid="{031424A4-B8E2-4532-9FA8-4C66A296C038}"/>
    <hyperlink ref="N16" r:id="rId4" xr:uid="{980397FC-3A78-4CAC-B773-C76E255AE518}"/>
  </hyperlinks>
  <pageMargins left="0.7" right="0.7" top="0.75" bottom="0.75" header="0.3" footer="0.3"/>
  <pageSetup paperSize="9" scale="81" fitToHeight="0" orientation="landscape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0F50-6B9C-443E-B3E0-7C39BB51CB37}">
  <dimension ref="A3:D14"/>
  <sheetViews>
    <sheetView tabSelected="1" workbookViewId="0">
      <selection activeCell="A16" sqref="A16"/>
    </sheetView>
  </sheetViews>
  <sheetFormatPr defaultRowHeight="14.4"/>
  <cols>
    <col min="3" max="3" width="8.88671875" style="161"/>
  </cols>
  <sheetData>
    <row r="3" spans="1:4">
      <c r="A3" s="2" t="s">
        <v>257</v>
      </c>
    </row>
    <row r="4" spans="1:4">
      <c r="A4" t="s">
        <v>256</v>
      </c>
      <c r="B4">
        <v>22692</v>
      </c>
      <c r="C4" s="161">
        <f>B4/B8</f>
        <v>0.84700085849725659</v>
      </c>
    </row>
    <row r="5" spans="1:4">
      <c r="A5" s="14" t="s">
        <v>128</v>
      </c>
      <c r="B5" s="14">
        <v>3406</v>
      </c>
      <c r="C5" s="162">
        <f>B5/B8</f>
        <v>0.12713224590347505</v>
      </c>
    </row>
    <row r="6" spans="1:4">
      <c r="A6" t="s">
        <v>15</v>
      </c>
      <c r="B6">
        <v>693</v>
      </c>
      <c r="C6" s="161">
        <f>B6/B8</f>
        <v>2.586689559926841E-2</v>
      </c>
    </row>
    <row r="8" spans="1:4">
      <c r="B8">
        <v>26791</v>
      </c>
    </row>
    <row r="10" spans="1:4">
      <c r="A10" s="2" t="s">
        <v>258</v>
      </c>
    </row>
    <row r="11" spans="1:4">
      <c r="A11" s="14" t="s">
        <v>128</v>
      </c>
      <c r="B11" s="14">
        <v>5041</v>
      </c>
      <c r="C11" s="162">
        <f>B11/B14</f>
        <v>0.39487701707660977</v>
      </c>
      <c r="D11" s="161"/>
    </row>
    <row r="12" spans="1:4">
      <c r="A12" t="s">
        <v>256</v>
      </c>
      <c r="B12">
        <v>7725</v>
      </c>
      <c r="C12" s="161">
        <f>B12/B14</f>
        <v>0.60512298292339028</v>
      </c>
      <c r="D12" s="161"/>
    </row>
    <row r="14" spans="1:4">
      <c r="A14" s="2" t="s">
        <v>77</v>
      </c>
      <c r="B14" s="2">
        <v>12766</v>
      </c>
      <c r="C14" s="1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2017-2018</vt:lpstr>
      <vt:lpstr>OLD BURY 2019</vt:lpstr>
      <vt:lpstr>nEW bURY 2020</vt:lpstr>
      <vt:lpstr>Brookmead 2020</vt:lpstr>
      <vt:lpstr>nEW bURY Sept 2021</vt:lpstr>
      <vt:lpstr>Brookmead September 2021</vt:lpstr>
      <vt:lpstr>Brookmead September 2022</vt:lpstr>
      <vt:lpstr>nEW bURY Sept 2022</vt:lpstr>
      <vt:lpstr>overview</vt:lpstr>
      <vt:lpstr>Brookmead 2023 to 2024</vt:lpstr>
      <vt:lpstr>Bury 2023-2024</vt:lpstr>
      <vt:lpstr>'Brookmead 2020'!Print_Area</vt:lpstr>
      <vt:lpstr>'Brookmead 2023 to 2024'!Print_Area</vt:lpstr>
      <vt:lpstr>'Brookmead September 2021'!Print_Area</vt:lpstr>
      <vt:lpstr>'Brookmead September 2022'!Print_Area</vt:lpstr>
      <vt:lpstr>'Bury 2023-2024'!Print_Area</vt:lpstr>
      <vt:lpstr>'nEW bURY 2020'!Print_Area</vt:lpstr>
      <vt:lpstr>'nEW bURY Sept 2021'!Print_Area</vt:lpstr>
      <vt:lpstr>'nEW bURY Sept 2022'!Print_Area</vt:lpstr>
      <vt:lpstr>'OLD BURY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2023-02-01T19:09:21Z</cp:lastPrinted>
  <dcterms:created xsi:type="dcterms:W3CDTF">2020-04-02T18:35:09Z</dcterms:created>
  <dcterms:modified xsi:type="dcterms:W3CDTF">2023-08-30T20:24:24Z</dcterms:modified>
</cp:coreProperties>
</file>