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<sst xmlns="http://schemas.openxmlformats.org/spreadsheetml/2006/main" count="45" uniqueCount="38">
  <si>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</si>
  <si>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</si>
  <si>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</si>
  <si>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</si>
  <si>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</si>
  <si>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</si>
  <si>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</si>
  <si>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</si>
  <si>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</si>
  <si>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</si>
  <si>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</si>
  <si>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</si>
  <si>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</si>
  <si>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</si>
  <si>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</si>
  <si>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</si>
  <si>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</si>
  <si>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</si>
  <si>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</si>
  <si>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</si>
  <si>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</si>
  <si>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</si>
  <si>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</si>
  <si>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</si>
  <si>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</si>
  <si>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</si>
  <si>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</si>
  <si>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</si>
  <si>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</si>
  <si>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</si>
  <si>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</si>
  <si>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</si>
  <si>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</si>
  <si>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Orchard Account</t>
  </si>
  <si>
    <t>Cil Reserve</t>
  </si>
  <si>
    <t xml:space="preserve">We had a grant of £3750 from CCC for trees Cheque for £267.50 written back into the accounts as uncashed.. </t>
  </si>
  <si>
    <t xml:space="preserve">Clerks Salary Increased from £110 per month in 21/22 to £170 per month 22/23. </t>
  </si>
  <si>
    <t>Purchase Power Scythe £3643. £660 for a bench.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</si>
</sst>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3" fontId="49" fillId="0" borderId="0" xfId="0" applyNumberFormat="1" applyFont="1" applyAlignment="1">
      <alignment horizontal="right" vertical="center"/>
    </xf>
    <xf numFmtId="10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21">
      <selection activeCell="M28" sqref="M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29</v>
      </c>
    </row>
    <row r="5" spans="1:13" ht="99" customHeight="1">
      <c r="A5" s="47" t="s">
        <v>30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39755</v>
      </c>
      <c r="F11" s="8">
        <v>45180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7600</v>
      </c>
      <c r="F13" s="8">
        <v>8001</v>
      </c>
      <c r="G13" s="5">
        <f>F13-D13</f>
        <v>401</v>
      </c>
      <c r="H13" s="6">
        <f>IF((D13&gt;F13),(D13-F13)/D13,IF(D13&lt;F13,-(D13-F13)/D13,IF(D13=F13,0)))</f>
        <v>0.052763157894736845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2" thickBot="1">
      <c r="A15" s="42" t="s">
        <v>3</v>
      </c>
      <c r="B15" s="42"/>
      <c r="C15" s="42"/>
      <c r="D15" s="8">
        <v>10622</v>
      </c>
      <c r="F15" s="8">
        <v>6716</v>
      </c>
      <c r="G15" s="52">
        <f>F15-D15</f>
        <v>-3906</v>
      </c>
      <c r="H15" s="53">
        <f>IF((D15&gt;F15),(D15-F15)/D15,IF(D15&lt;F15,-(D15-F15)/D15,IF(D15=F15,0)))</f>
        <v>0.3677273583129354</v>
      </c>
      <c r="I15" s="54">
        <f>IF(D15-F15&lt;200,0,IF(D15-F15&gt;200,1,IF(D15-F15=200,1)))</f>
        <v>1</v>
      </c>
      <c r="J15" s="54">
        <f>IF(F15-D15&lt;200,0,IF(F15-D15&gt;200,1,IF(F15-D15=200,1)))</f>
        <v>0</v>
      </c>
      <c r="K15" s="54">
        <f>IF(H15&lt;0.15,0,IF(H15&gt;0.15,1,IF(H15=0.15,1)))</f>
        <v>1</v>
      </c>
      <c r="L15" s="51" t="str">
        <f>IF((H15&lt;15%)*AND(G15&lt;100000)*OR(G15&gt;-100000),"NO","YES")</f>
        <v>YES</v>
      </c>
      <c r="M15" s="10" t="s">
        <v>35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28.5" thickBot="1">
      <c r="A17" s="42" t="s">
        <v>4</v>
      </c>
      <c r="B17" s="42"/>
      <c r="C17" s="42"/>
      <c r="D17" s="8">
        <v>4202</v>
      </c>
      <c r="F17" s="8">
        <v>4757</v>
      </c>
      <c r="G17" s="5">
        <f>F17-D17</f>
        <v>555</v>
      </c>
      <c r="H17" s="6">
        <f>IF((D17&gt;F17),(D17-F17)/D17,IF(D17&lt;F17,-(D17-F17)/D17,IF(D17=F17,0)))</f>
        <v>0.13207996192289387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">
        <v>36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8595</v>
      </c>
      <c r="F21" s="8">
        <v>8191</v>
      </c>
      <c r="G21" s="5">
        <f>F21-D21</f>
        <v>-404</v>
      </c>
      <c r="H21" s="6">
        <f>IF((D21&gt;F21),(D21-F21)/D21,IF(D21&lt;F21,-(D21-F21)/D21,IF(D21=F21,0)))</f>
        <v>0.04700407213496219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45180</v>
      </c>
      <c r="F23" s="2">
        <f>F11+F13+F15-F17-F19-F21</f>
        <v>46949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45180</v>
      </c>
      <c r="F26" s="8">
        <v>46950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33549</v>
      </c>
      <c r="F28" s="8">
        <v>37192</v>
      </c>
      <c r="G28" s="5">
        <f>F28-D28</f>
        <v>3643</v>
      </c>
      <c r="H28" s="6">
        <f>IF((D28&gt;F28),(D28-F28)/D28,IF(D28&lt;F28,-(D28-F28)/D28,IF(D28=F28,0)))</f>
        <v>0.10858743926793644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">
        <v>37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D10" sqref="D10"/>
    </sheetView>
  </sheetViews>
  <sheetFormatPr defaultColWidth="9.140625" defaultRowHeight="15"/>
  <cols>
    <col min="2" max="2" width="14.8515625" style="0" bestFit="1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33</v>
      </c>
      <c r="D7" s="34">
        <v>1575.34</v>
      </c>
    </row>
    <row r="8" spans="2:4" ht="15" customHeight="1">
      <c r="B8" s="34"/>
      <c r="D8" s="34"/>
    </row>
    <row r="9" spans="2:4" ht="14.25">
      <c r="B9" s="34" t="s">
        <v>34</v>
      </c>
      <c r="D9" s="34">
        <v>20340.08</v>
      </c>
    </row>
    <row r="10" spans="2:4" ht="14.25">
      <c r="B10" s="34"/>
      <c r="D10" s="34"/>
    </row>
    <row r="11" spans="2:4" ht="14.25">
      <c r="B11" s="34"/>
      <c r="D11" s="34"/>
    </row>
    <row r="12" spans="2:4" ht="14.25">
      <c r="B12" s="34"/>
      <c r="D12" s="34"/>
    </row>
    <row r="13" spans="2:4" ht="14.25">
      <c r="B13" s="34"/>
      <c r="D13" s="34"/>
    </row>
    <row r="14" ht="14.25">
      <c r="E14" s="33">
        <f>SUM(D7:D13)</f>
        <v>21915.420000000002</v>
      </c>
    </row>
    <row r="16" spans="1:4" ht="14.25">
      <c r="A16" s="31" t="s">
        <v>25</v>
      </c>
      <c r="D16" s="34">
        <v>25034.58</v>
      </c>
    </row>
    <row r="17" ht="14.25">
      <c r="E17" s="33">
        <f>D16</f>
        <v>25034.58</v>
      </c>
    </row>
    <row r="18" spans="1:6" ht="15" thickBot="1">
      <c r="A18" s="31" t="s">
        <v>26</v>
      </c>
      <c r="F18" s="35">
        <f>E14+E17</f>
        <v>46950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will adshead-grant</cp:lastModifiedBy>
  <cp:lastPrinted>2020-03-19T12:45:09Z</cp:lastPrinted>
  <dcterms:created xsi:type="dcterms:W3CDTF">2012-07-11T10:01:28Z</dcterms:created>
  <dcterms:modified xsi:type="dcterms:W3CDTF">2023-05-21T13:47:48Z</dcterms:modified>
  <cp:category/>
  <cp:version/>
  <cp:contentType/>
  <cp:contentStatus/>
</cp:coreProperties>
</file>