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8-10-11\Bradenham PC\Finance\Budget\"/>
    </mc:Choice>
  </mc:AlternateContent>
  <xr:revisionPtr revIDLastSave="0" documentId="13_ncr:1_{1CC7ADAB-3BA5-44B3-BD6F-B744F374623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1-01-21" sheetId="2" r:id="rId1"/>
    <sheet name="notes to budget" sheetId="4" r:id="rId2"/>
  </sheets>
  <calcPr calcId="181029"/>
</workbook>
</file>

<file path=xl/calcChain.xml><?xml version="1.0" encoding="utf-8"?>
<calcChain xmlns="http://schemas.openxmlformats.org/spreadsheetml/2006/main">
  <c r="H6" i="2" l="1"/>
  <c r="F6" i="2"/>
  <c r="V6" i="2"/>
  <c r="U6" i="2" l="1"/>
  <c r="H16" i="2"/>
  <c r="F16" i="2"/>
  <c r="G36" i="2"/>
  <c r="F36" i="2"/>
  <c r="F19" i="2"/>
  <c r="F17" i="2"/>
  <c r="H31" i="2"/>
  <c r="H30" i="2"/>
  <c r="E14" i="2" l="1"/>
  <c r="E19" i="2"/>
  <c r="I23" i="2"/>
  <c r="I36" i="2"/>
  <c r="E23" i="2" l="1"/>
  <c r="H36" i="2"/>
  <c r="U7" i="2"/>
  <c r="H23" i="2" l="1"/>
  <c r="U16" i="2" l="1"/>
  <c r="J7" i="2"/>
  <c r="J8" i="2" s="1"/>
  <c r="J9" i="2" s="1"/>
  <c r="J10" i="2" s="1"/>
  <c r="J11" i="2" s="1"/>
  <c r="J12" i="2" s="1"/>
  <c r="J13" i="2" s="1"/>
  <c r="J14" i="2" s="1"/>
  <c r="J15" i="2" s="1"/>
  <c r="J16" i="2" s="1"/>
  <c r="J17" i="2" s="1"/>
  <c r="J18" i="2" s="1"/>
  <c r="J19" i="2" s="1"/>
  <c r="J20" i="2" s="1"/>
  <c r="E25" i="2"/>
  <c r="C37" i="4" l="1"/>
  <c r="C39" i="4" s="1"/>
  <c r="C42" i="4" s="1"/>
  <c r="B32" i="4"/>
  <c r="C44" i="4" l="1"/>
  <c r="D18" i="4"/>
  <c r="F11" i="4" l="1"/>
  <c r="C11" i="4"/>
  <c r="B11" i="4"/>
  <c r="D11" i="4" s="1"/>
  <c r="D13" i="4" s="1"/>
  <c r="D36" i="2" l="1"/>
  <c r="F23" i="2" l="1"/>
  <c r="F25" i="2" s="1"/>
  <c r="U8" i="2" s="1"/>
  <c r="G9" i="2"/>
  <c r="G23" i="2" s="1"/>
  <c r="D23" i="2" l="1"/>
  <c r="D25" i="2" s="1"/>
  <c r="U9" i="2" l="1"/>
</calcChain>
</file>

<file path=xl/sharedStrings.xml><?xml version="1.0" encoding="utf-8"?>
<sst xmlns="http://schemas.openxmlformats.org/spreadsheetml/2006/main" count="126" uniqueCount="109">
  <si>
    <t>Admin exp</t>
  </si>
  <si>
    <t>Total</t>
  </si>
  <si>
    <t>2016/17</t>
  </si>
  <si>
    <t>Precept</t>
  </si>
  <si>
    <t>Shana</t>
  </si>
  <si>
    <t>Vat</t>
  </si>
  <si>
    <t>interest</t>
  </si>
  <si>
    <t>Expenditure</t>
  </si>
  <si>
    <t>Clerk Salary</t>
  </si>
  <si>
    <t>Working from home allowance</t>
  </si>
  <si>
    <t>insurance</t>
  </si>
  <si>
    <t>audit fee</t>
  </si>
  <si>
    <t>subscriptions</t>
  </si>
  <si>
    <t>training</t>
  </si>
  <si>
    <t>donantion ( rent)</t>
  </si>
  <si>
    <t>Devolved services grass cutting</t>
  </si>
  <si>
    <t>Std maintenance</t>
  </si>
  <si>
    <t>other donations</t>
  </si>
  <si>
    <t>Regular expenditure</t>
  </si>
  <si>
    <t>SUB TOTAL</t>
  </si>
  <si>
    <t>Traffic calming</t>
  </si>
  <si>
    <t>2013/14</t>
  </si>
  <si>
    <t>2014/15</t>
  </si>
  <si>
    <t>2015/16</t>
  </si>
  <si>
    <t>£</t>
  </si>
  <si>
    <t>since 2013/14 £1500 has been budgetted to pay for traffic calming</t>
  </si>
  <si>
    <t>and it was decided to use the Shana donations for traffic calming too.</t>
  </si>
  <si>
    <t>Over the years since 2014 the Shana donations have totalled £1298.72</t>
  </si>
  <si>
    <t>we have spent so far:</t>
  </si>
  <si>
    <t>traffic survey</t>
  </si>
  <si>
    <t xml:space="preserve">Shading on the road </t>
  </si>
  <si>
    <t>MVAS</t>
  </si>
  <si>
    <t>plus hinged posts</t>
  </si>
  <si>
    <t>Gross exp.</t>
  </si>
  <si>
    <t>Income</t>
  </si>
  <si>
    <t>Dog waste collection</t>
  </si>
  <si>
    <t>Budget</t>
  </si>
  <si>
    <t>add income</t>
  </si>
  <si>
    <t>Fete</t>
  </si>
  <si>
    <t xml:space="preserve">Actual </t>
  </si>
  <si>
    <t>Notes</t>
  </si>
  <si>
    <t>NSI balance</t>
  </si>
  <si>
    <t xml:space="preserve">budget </t>
  </si>
  <si>
    <t xml:space="preserve">sundry </t>
  </si>
  <si>
    <t>BC devolved services</t>
  </si>
  <si>
    <t>Est</t>
  </si>
  <si>
    <t>full year</t>
  </si>
  <si>
    <t>less est expenditure</t>
  </si>
  <si>
    <t>1/2 year clerk salary</t>
  </si>
  <si>
    <t>Grass cutting</t>
  </si>
  <si>
    <t>Devolved services</t>
  </si>
  <si>
    <t>15/16</t>
  </si>
  <si>
    <t>16/17</t>
  </si>
  <si>
    <t>17/18</t>
  </si>
  <si>
    <t>18/19</t>
  </si>
  <si>
    <t>19/20</t>
  </si>
  <si>
    <t>20/21</t>
  </si>
  <si>
    <t xml:space="preserve">Income from BC/WDC </t>
  </si>
  <si>
    <t>Expenditure £</t>
  </si>
  <si>
    <t xml:space="preserve">Remaining in reserves: </t>
  </si>
  <si>
    <t>( grass cutting)</t>
  </si>
  <si>
    <t>( siding out)</t>
  </si>
  <si>
    <t>Reserves (est):</t>
  </si>
  <si>
    <t>from Cllr Etholen 19/20</t>
  </si>
  <si>
    <t>from 20/21 PC budget</t>
  </si>
  <si>
    <t>to Reserves</t>
  </si>
  <si>
    <t>General reserve</t>
  </si>
  <si>
    <t>left in Reserves</t>
  </si>
  <si>
    <t>Actual</t>
  </si>
  <si>
    <t>suggestions</t>
  </si>
  <si>
    <t>ex-WDC devolved services</t>
  </si>
  <si>
    <t>some notice board repairs required.</t>
  </si>
  <si>
    <t>2022-23</t>
  </si>
  <si>
    <t>2023-24</t>
  </si>
  <si>
    <t>Mvas</t>
  </si>
  <si>
    <t>Bank charges</t>
  </si>
  <si>
    <t>Insurance claim</t>
  </si>
  <si>
    <t>2023/24</t>
  </si>
  <si>
    <t xml:space="preserve">12 x£8 </t>
  </si>
  <si>
    <t>increased this year</t>
  </si>
  <si>
    <t>expected reclaim for this year</t>
  </si>
  <si>
    <t>Estimate</t>
  </si>
  <si>
    <t>Bank/Reserve balances</t>
  </si>
  <si>
    <t>some increases maybe</t>
  </si>
  <si>
    <t>increase by £5</t>
  </si>
  <si>
    <t>keep same</t>
  </si>
  <si>
    <t>Fete/coronation party</t>
  </si>
  <si>
    <t>on 3 year deal, finishes in June 2024.</t>
  </si>
  <si>
    <t xml:space="preserve"> Bradenham PC budget 2024/25</t>
  </si>
  <si>
    <t>2024-25</t>
  </si>
  <si>
    <t>Nov</t>
  </si>
  <si>
    <t xml:space="preserve">Budget </t>
  </si>
  <si>
    <t>2024/25</t>
  </si>
  <si>
    <t>amendmnts</t>
  </si>
  <si>
    <t>6% increase</t>
  </si>
  <si>
    <t>interest 1.05%</t>
  </si>
  <si>
    <t>3 bins@£5.37/ bin for 52 weeks.</t>
  </si>
  <si>
    <t>plus 5%</t>
  </si>
  <si>
    <t>BC agreement not yet known 5% est</t>
  </si>
  <si>
    <t>£ 229 left in reserves</t>
  </si>
  <si>
    <t>Use reserve</t>
  </si>
  <si>
    <t>Opening HSBC bank balance 1/4/23</t>
  </si>
  <si>
    <t>Closing bank/NSI bal. 30/04/23 est</t>
  </si>
  <si>
    <t>est. actual</t>
  </si>
  <si>
    <t>keep same, note no increase since introduction 2006</t>
  </si>
  <si>
    <t>6.8% increase 23/24 plus 3% 24/25</t>
  </si>
  <si>
    <t>14.7% increase on budget, 5.8% increase on est full year expenditure</t>
  </si>
  <si>
    <t>16.3% increase</t>
  </si>
  <si>
    <t>1st Draft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</si>
</sst>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2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u val="double"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3"/>
      <name val="Calibri"/>
      <family val="2"/>
      <scheme val="minor"/>
    </font>
    <font>
      <u val="doubleAccounting"/>
      <sz val="12"/>
      <color theme="3"/>
      <name val="Calibri"/>
      <family val="2"/>
      <scheme val="minor"/>
    </font>
    <font>
      <u val="singleAccounting"/>
      <sz val="12"/>
      <color theme="1"/>
      <name val="Calibri"/>
      <family val="2"/>
      <scheme val="minor"/>
    </font>
    <font>
      <u val="singleAccounting"/>
      <sz val="12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4"/>
      <color theme="3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u val="singleAccounting"/>
      <sz val="14"/>
      <color theme="1"/>
      <name val="Calibri"/>
      <family val="2"/>
      <scheme val="minor"/>
    </font>
    <font>
      <u val="singleAccounting"/>
      <sz val="14"/>
      <color theme="3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64" fontId="0" fillId="0" borderId="0" xfId="1" applyFont="1"/>
    <xf numFmtId="1" fontId="2" fillId="0" borderId="0" xfId="0" applyNumberFormat="1" applyFont="1"/>
    <xf numFmtId="164" fontId="0" fillId="0" borderId="0" xfId="0" applyNumberFormat="1"/>
    <xf numFmtId="0" fontId="0" fillId="0" borderId="0" xfId="0" quotePrefix="1" applyAlignment="1">
      <alignment horizontal="center"/>
    </xf>
    <xf numFmtId="14" fontId="0" fillId="0" borderId="0" xfId="0" applyNumberFormat="1"/>
    <xf numFmtId="17" fontId="0" fillId="0" borderId="0" xfId="0" applyNumberFormat="1"/>
    <xf numFmtId="0" fontId="0" fillId="0" borderId="0" xfId="0" applyAlignment="1">
      <alignment horizontal="center"/>
    </xf>
    <xf numFmtId="0" fontId="5" fillId="0" borderId="0" xfId="0" applyFont="1"/>
    <xf numFmtId="0" fontId="6" fillId="0" borderId="0" xfId="0" applyFont="1"/>
    <xf numFmtId="165" fontId="0" fillId="0" borderId="0" xfId="0" applyNumberFormat="1"/>
    <xf numFmtId="0" fontId="7" fillId="0" borderId="0" xfId="0" applyFont="1"/>
    <xf numFmtId="164" fontId="8" fillId="0" borderId="0" xfId="1" applyFont="1"/>
    <xf numFmtId="0" fontId="9" fillId="0" borderId="0" xfId="0" applyFont="1"/>
    <xf numFmtId="0" fontId="9" fillId="0" borderId="0" xfId="0" applyFont="1" applyAlignment="1">
      <alignment horizontal="center"/>
    </xf>
    <xf numFmtId="164" fontId="9" fillId="0" borderId="0" xfId="1" applyFont="1"/>
    <xf numFmtId="164" fontId="10" fillId="0" borderId="0" xfId="1" applyFont="1"/>
    <xf numFmtId="164" fontId="11" fillId="0" borderId="0" xfId="1" applyFont="1"/>
    <xf numFmtId="164" fontId="12" fillId="0" borderId="0" xfId="1" applyFont="1"/>
    <xf numFmtId="164" fontId="13" fillId="0" borderId="0" xfId="1" applyFont="1"/>
    <xf numFmtId="0" fontId="14" fillId="0" borderId="0" xfId="0" applyFont="1"/>
    <xf numFmtId="164" fontId="14" fillId="0" borderId="0" xfId="1" applyFont="1"/>
    <xf numFmtId="43" fontId="14" fillId="0" borderId="0" xfId="0" applyNumberFormat="1" applyFont="1"/>
    <xf numFmtId="0" fontId="15" fillId="0" borderId="0" xfId="0" applyFont="1"/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165" fontId="15" fillId="0" borderId="0" xfId="1" applyNumberFormat="1" applyFont="1"/>
    <xf numFmtId="165" fontId="16" fillId="2" borderId="0" xfId="1" applyNumberFormat="1" applyFont="1" applyFill="1"/>
    <xf numFmtId="0" fontId="15" fillId="0" borderId="0" xfId="0" applyFont="1" applyAlignment="1">
      <alignment horizontal="right"/>
    </xf>
    <xf numFmtId="10" fontId="1" fillId="0" borderId="0" xfId="0" applyNumberFormat="1" applyFont="1"/>
    <xf numFmtId="165" fontId="15" fillId="0" borderId="0" xfId="1" applyNumberFormat="1" applyFont="1" applyAlignment="1">
      <alignment horizontal="right"/>
    </xf>
    <xf numFmtId="0" fontId="1" fillId="0" borderId="0" xfId="0" quotePrefix="1" applyFont="1"/>
    <xf numFmtId="165" fontId="16" fillId="0" borderId="0" xfId="1" applyNumberFormat="1" applyFont="1"/>
    <xf numFmtId="0" fontId="16" fillId="0" borderId="0" xfId="0" applyFont="1"/>
    <xf numFmtId="165" fontId="15" fillId="0" borderId="0" xfId="0" applyNumberFormat="1" applyFont="1"/>
    <xf numFmtId="165" fontId="16" fillId="0" borderId="0" xfId="0" applyNumberFormat="1" applyFont="1"/>
    <xf numFmtId="0" fontId="18" fillId="0" borderId="0" xfId="0" applyFont="1"/>
    <xf numFmtId="2" fontId="15" fillId="0" borderId="0" xfId="0" applyNumberFormat="1" applyFont="1" applyAlignment="1">
      <alignment horizontal="center"/>
    </xf>
    <xf numFmtId="2" fontId="16" fillId="0" borderId="0" xfId="0" quotePrefix="1" applyNumberFormat="1" applyFont="1" applyAlignment="1">
      <alignment horizontal="center"/>
    </xf>
    <xf numFmtId="0" fontId="19" fillId="0" borderId="0" xfId="0" applyFont="1" applyAlignment="1">
      <alignment horizontal="center"/>
    </xf>
    <xf numFmtId="2" fontId="16" fillId="0" borderId="0" xfId="0" applyNumberFormat="1" applyFont="1" applyAlignment="1">
      <alignment horizontal="center"/>
    </xf>
    <xf numFmtId="165" fontId="1" fillId="0" borderId="0" xfId="1" applyNumberFormat="1" applyFont="1" applyAlignment="1">
      <alignment horizontal="center"/>
    </xf>
    <xf numFmtId="165" fontId="16" fillId="2" borderId="0" xfId="1" applyNumberFormat="1" applyFont="1" applyFill="1" applyAlignment="1">
      <alignment horizontal="center"/>
    </xf>
    <xf numFmtId="165" fontId="19" fillId="0" borderId="0" xfId="1" applyNumberFormat="1" applyFont="1"/>
    <xf numFmtId="164" fontId="20" fillId="0" borderId="0" xfId="1" quotePrefix="1" applyFont="1"/>
    <xf numFmtId="164" fontId="20" fillId="0" borderId="0" xfId="1" applyFont="1"/>
    <xf numFmtId="165" fontId="16" fillId="0" borderId="0" xfId="1" applyNumberFormat="1" applyFont="1" applyAlignment="1">
      <alignment horizontal="center"/>
    </xf>
    <xf numFmtId="165" fontId="15" fillId="0" borderId="0" xfId="1" applyNumberFormat="1" applyFont="1" applyAlignment="1">
      <alignment horizontal="center"/>
    </xf>
    <xf numFmtId="164" fontId="19" fillId="0" borderId="0" xfId="1" applyFont="1"/>
    <xf numFmtId="164" fontId="1" fillId="0" borderId="0" xfId="1" applyFont="1"/>
    <xf numFmtId="164" fontId="1" fillId="0" borderId="0" xfId="1" applyFont="1" applyAlignment="1">
      <alignment horizontal="center"/>
    </xf>
    <xf numFmtId="14" fontId="16" fillId="0" borderId="0" xfId="1" applyNumberFormat="1" applyFont="1" applyAlignment="1">
      <alignment horizontal="center"/>
    </xf>
    <xf numFmtId="164" fontId="18" fillId="0" borderId="0" xfId="1" applyFont="1"/>
    <xf numFmtId="164" fontId="21" fillId="0" borderId="0" xfId="1" applyFont="1"/>
    <xf numFmtId="164" fontId="22" fillId="0" borderId="0" xfId="1" applyFont="1"/>
    <xf numFmtId="164" fontId="15" fillId="0" borderId="0" xfId="1" applyFont="1"/>
    <xf numFmtId="164" fontId="23" fillId="0" borderId="0" xfId="1" applyFont="1"/>
    <xf numFmtId="165" fontId="24" fillId="0" borderId="0" xfId="1" applyNumberFormat="1" applyFont="1"/>
    <xf numFmtId="0" fontId="24" fillId="0" borderId="0" xfId="0" applyFont="1"/>
    <xf numFmtId="2" fontId="18" fillId="0" borderId="0" xfId="0" quotePrefix="1" applyNumberFormat="1" applyFont="1"/>
    <xf numFmtId="9" fontId="1" fillId="0" borderId="0" xfId="0" applyNumberFormat="1" applyFont="1"/>
    <xf numFmtId="1" fontId="15" fillId="0" borderId="0" xfId="0" applyNumberFormat="1" applyFont="1"/>
    <xf numFmtId="165" fontId="25" fillId="0" borderId="0" xfId="1" applyNumberFormat="1" applyFont="1" applyFill="1"/>
    <xf numFmtId="1" fontId="1" fillId="0" borderId="0" xfId="0" applyNumberFormat="1" applyFont="1"/>
    <xf numFmtId="165" fontId="17" fillId="0" borderId="0" xfId="1" applyNumberFormat="1" applyFont="1"/>
    <xf numFmtId="0" fontId="26" fillId="0" borderId="0" xfId="0" applyFont="1"/>
    <xf numFmtId="0" fontId="17" fillId="0" borderId="0" xfId="0" applyFont="1"/>
    <xf numFmtId="165" fontId="17" fillId="0" borderId="0" xfId="0" applyNumberFormat="1" applyFont="1"/>
    <xf numFmtId="165" fontId="27" fillId="2" borderId="0" xfId="1" applyNumberFormat="1" applyFont="1" applyFill="1"/>
    <xf numFmtId="165" fontId="27" fillId="0" borderId="0" xfId="1" applyNumberFormat="1" applyFont="1"/>
    <xf numFmtId="0" fontId="28" fillId="0" borderId="0" xfId="0" applyFont="1"/>
    <xf numFmtId="2" fontId="27" fillId="0" borderId="0" xfId="0" quotePrefix="1" applyNumberFormat="1" applyFont="1" applyAlignment="1">
      <alignment horizontal="center"/>
    </xf>
    <xf numFmtId="2" fontId="27" fillId="0" borderId="0" xfId="0" applyNumberFormat="1" applyFont="1" applyAlignment="1">
      <alignment horizontal="center"/>
    </xf>
    <xf numFmtId="0" fontId="27" fillId="0" borderId="0" xfId="0" applyFont="1"/>
    <xf numFmtId="165" fontId="27" fillId="0" borderId="0" xfId="1" applyNumberFormat="1" applyFont="1" applyAlignment="1">
      <alignment horizontal="center"/>
    </xf>
    <xf numFmtId="1" fontId="27" fillId="0" borderId="0" xfId="0" applyNumberFormat="1" applyFont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2"/>
  <sheetViews>
    <sheetView tabSelected="1" workbookViewId="0">
      <selection activeCell="C9" sqref="C9"/>
    </sheetView>
  </sheetViews>
  <sheetFormatPr defaultRowHeight="15" x14ac:dyDescent="0.25"/>
  <cols>
    <col min="1" max="4" width="10.7109375" customWidth="1"/>
    <col min="5" max="6" width="12.7109375" customWidth="1"/>
    <col min="7" max="9" width="13.7109375" customWidth="1"/>
    <col min="10" max="12" width="10.7109375" customWidth="1"/>
    <col min="13" max="13" width="13.7109375" customWidth="1"/>
    <col min="14" max="14" width="10.7109375" customWidth="1"/>
    <col min="15" max="15" width="12.7109375" customWidth="1"/>
    <col min="16" max="18" width="10.7109375" customWidth="1"/>
    <col min="21" max="21" width="15.7109375" customWidth="1"/>
    <col min="22" max="22" width="9.5703125" bestFit="1" customWidth="1"/>
  </cols>
  <sheetData>
    <row r="1" spans="1:22" ht="21" x14ac:dyDescent="0.35">
      <c r="A1" s="3" t="s">
        <v>88</v>
      </c>
      <c r="B1" s="3"/>
      <c r="C1" s="3"/>
      <c r="G1" s="9"/>
      <c r="H1" s="9"/>
      <c r="I1" s="9"/>
      <c r="J1" s="9"/>
      <c r="K1" s="9"/>
      <c r="L1" s="9"/>
      <c r="N1" s="2"/>
      <c r="O1" s="2"/>
      <c r="P1" s="2"/>
      <c r="Q1" s="5"/>
    </row>
    <row r="2" spans="1:22" ht="18.75" x14ac:dyDescent="0.3">
      <c r="A2" s="1" t="s">
        <v>108</v>
      </c>
      <c r="B2" s="1"/>
      <c r="C2" s="1"/>
      <c r="M2" s="12"/>
    </row>
    <row r="3" spans="1:22" ht="18.75" x14ac:dyDescent="0.3">
      <c r="A3" s="26" t="s">
        <v>7</v>
      </c>
      <c r="B3" s="1"/>
      <c r="C3" s="1"/>
      <c r="D3" s="27" t="s">
        <v>39</v>
      </c>
      <c r="E3" s="27" t="s">
        <v>68</v>
      </c>
      <c r="F3" s="27" t="s">
        <v>45</v>
      </c>
      <c r="G3" s="28" t="s">
        <v>73</v>
      </c>
      <c r="H3" s="28" t="s">
        <v>89</v>
      </c>
      <c r="I3" s="28" t="s">
        <v>89</v>
      </c>
      <c r="J3" s="1"/>
      <c r="K3" s="1"/>
      <c r="L3" s="1"/>
      <c r="M3" s="1"/>
      <c r="Q3" s="23" t="s">
        <v>82</v>
      </c>
    </row>
    <row r="4" spans="1:22" ht="18.75" x14ac:dyDescent="0.3">
      <c r="A4" s="1"/>
      <c r="B4" s="1"/>
      <c r="C4" s="1"/>
      <c r="D4" s="29" t="s">
        <v>72</v>
      </c>
      <c r="E4" s="29" t="s">
        <v>73</v>
      </c>
      <c r="F4" s="29" t="s">
        <v>46</v>
      </c>
      <c r="G4" s="28" t="s">
        <v>42</v>
      </c>
      <c r="H4" s="28" t="s">
        <v>69</v>
      </c>
      <c r="I4" s="28" t="s">
        <v>93</v>
      </c>
      <c r="J4" s="1"/>
      <c r="K4" s="29" t="s">
        <v>40</v>
      </c>
      <c r="L4" s="1"/>
      <c r="M4" s="1"/>
      <c r="Q4" s="1"/>
      <c r="R4" s="1"/>
      <c r="S4" s="1"/>
      <c r="T4" s="1"/>
      <c r="U4" s="56" t="s">
        <v>24</v>
      </c>
    </row>
    <row r="5" spans="1:22" ht="18.75" x14ac:dyDescent="0.3">
      <c r="A5" s="26" t="s">
        <v>18</v>
      </c>
      <c r="B5" s="1"/>
      <c r="C5" s="1"/>
      <c r="D5" s="27"/>
      <c r="E5" s="27" t="s">
        <v>90</v>
      </c>
      <c r="F5" s="30"/>
      <c r="G5" s="31" t="s">
        <v>24</v>
      </c>
      <c r="H5" s="31" t="s">
        <v>24</v>
      </c>
      <c r="I5" s="31" t="s">
        <v>24</v>
      </c>
      <c r="J5" s="1"/>
      <c r="K5" s="1"/>
      <c r="L5" s="1"/>
      <c r="M5" s="1"/>
      <c r="Q5" s="1" t="s">
        <v>101</v>
      </c>
      <c r="R5" s="1"/>
      <c r="S5" s="1"/>
      <c r="T5" s="1"/>
      <c r="U5" s="55">
        <v>3950.51</v>
      </c>
    </row>
    <row r="6" spans="1:22" ht="18.75" x14ac:dyDescent="0.3">
      <c r="A6" s="1" t="s">
        <v>8</v>
      </c>
      <c r="B6" s="1"/>
      <c r="C6" s="1"/>
      <c r="D6" s="32">
        <v>4454.5200000000004</v>
      </c>
      <c r="E6" s="32">
        <v>2598.4699999999998</v>
      </c>
      <c r="F6" s="70">
        <f>15.75*302</f>
        <v>4756.5</v>
      </c>
      <c r="G6" s="33">
        <v>4544</v>
      </c>
      <c r="H6" s="74">
        <f>+F6*1.03</f>
        <v>4899.1949999999997</v>
      </c>
      <c r="I6" s="33"/>
      <c r="J6" s="34">
        <v>1</v>
      </c>
      <c r="K6" s="35" t="s">
        <v>105</v>
      </c>
      <c r="L6" s="1"/>
      <c r="M6" s="1"/>
      <c r="Q6" s="1" t="s">
        <v>41</v>
      </c>
      <c r="R6" s="1"/>
      <c r="S6" s="1"/>
      <c r="T6" s="1"/>
      <c r="U6" s="55">
        <f>2570.08+38.55</f>
        <v>2608.63</v>
      </c>
      <c r="V6" s="82">
        <f>+U5+U6</f>
        <v>6559.14</v>
      </c>
    </row>
    <row r="7" spans="1:22" ht="18.75" x14ac:dyDescent="0.3">
      <c r="A7" s="1" t="s">
        <v>0</v>
      </c>
      <c r="B7" s="1"/>
      <c r="C7" s="1"/>
      <c r="D7" s="32">
        <v>477.81</v>
      </c>
      <c r="E7" s="32">
        <v>154</v>
      </c>
      <c r="F7" s="70">
        <v>450</v>
      </c>
      <c r="G7" s="33">
        <v>450</v>
      </c>
      <c r="H7" s="74">
        <v>450</v>
      </c>
      <c r="I7" s="33"/>
      <c r="J7" s="36">
        <f>+J6+1</f>
        <v>2</v>
      </c>
      <c r="K7" s="1" t="s">
        <v>94</v>
      </c>
      <c r="L7" s="1"/>
      <c r="M7" s="1"/>
      <c r="Q7" s="1" t="s">
        <v>37</v>
      </c>
      <c r="R7" s="1"/>
      <c r="S7" s="1"/>
      <c r="T7" s="1"/>
      <c r="U7" s="55">
        <f>+F36</f>
        <v>9204.5999999999985</v>
      </c>
    </row>
    <row r="8" spans="1:22" ht="21" x14ac:dyDescent="0.45">
      <c r="A8" s="1" t="s">
        <v>9</v>
      </c>
      <c r="B8" s="1"/>
      <c r="C8" s="1"/>
      <c r="D8" s="32">
        <v>500</v>
      </c>
      <c r="E8" s="32">
        <v>0</v>
      </c>
      <c r="F8" s="70">
        <v>500</v>
      </c>
      <c r="G8" s="33">
        <v>500</v>
      </c>
      <c r="H8" s="74">
        <v>500</v>
      </c>
      <c r="I8" s="33"/>
      <c r="J8" s="36">
        <f t="shared" ref="J8:J20" si="0">+J7+1</f>
        <v>3</v>
      </c>
      <c r="K8" s="1" t="s">
        <v>104</v>
      </c>
      <c r="L8" s="1"/>
      <c r="M8" s="1"/>
      <c r="Q8" s="1" t="s">
        <v>47</v>
      </c>
      <c r="R8" s="1"/>
      <c r="S8" s="1"/>
      <c r="T8" s="1"/>
      <c r="U8" s="59">
        <f>-F25</f>
        <v>-10533.58</v>
      </c>
    </row>
    <row r="9" spans="1:22" ht="18.75" x14ac:dyDescent="0.3">
      <c r="A9" s="1" t="s">
        <v>10</v>
      </c>
      <c r="B9" s="1"/>
      <c r="C9" s="1"/>
      <c r="D9" s="32">
        <v>328.54</v>
      </c>
      <c r="E9" s="32">
        <v>345</v>
      </c>
      <c r="F9" s="70">
        <v>345</v>
      </c>
      <c r="G9" s="33">
        <f>324*1.02</f>
        <v>330.48</v>
      </c>
      <c r="H9" s="74">
        <v>345</v>
      </c>
      <c r="I9" s="33"/>
      <c r="J9" s="36">
        <f t="shared" si="0"/>
        <v>4</v>
      </c>
      <c r="K9" s="1" t="s">
        <v>87</v>
      </c>
      <c r="L9" s="1"/>
      <c r="M9" s="1"/>
      <c r="Q9" s="1" t="s">
        <v>102</v>
      </c>
      <c r="R9" s="1"/>
      <c r="S9" s="1"/>
      <c r="T9" s="1"/>
      <c r="U9" s="61">
        <f>SUM(U5:U8)</f>
        <v>5230.159999999998</v>
      </c>
    </row>
    <row r="10" spans="1:22" ht="18.75" x14ac:dyDescent="0.3">
      <c r="A10" s="1" t="s">
        <v>11</v>
      </c>
      <c r="B10" s="1"/>
      <c r="C10" s="1"/>
      <c r="D10" s="32">
        <v>50</v>
      </c>
      <c r="E10" s="32">
        <v>50</v>
      </c>
      <c r="F10" s="70">
        <v>50</v>
      </c>
      <c r="G10" s="33">
        <v>55</v>
      </c>
      <c r="H10" s="74">
        <v>55</v>
      </c>
      <c r="I10" s="33"/>
      <c r="J10" s="36">
        <f t="shared" si="0"/>
        <v>5</v>
      </c>
      <c r="K10" s="1" t="s">
        <v>84</v>
      </c>
      <c r="L10" s="1"/>
      <c r="M10" s="1"/>
      <c r="Q10" s="1"/>
      <c r="R10" s="1"/>
      <c r="S10" s="1"/>
      <c r="T10" s="1"/>
      <c r="U10" s="55"/>
    </row>
    <row r="11" spans="1:22" ht="18.75" x14ac:dyDescent="0.3">
      <c r="A11" s="1" t="s">
        <v>12</v>
      </c>
      <c r="B11" s="1"/>
      <c r="C11" s="1"/>
      <c r="D11" s="32">
        <v>125.89</v>
      </c>
      <c r="E11" s="32">
        <v>126</v>
      </c>
      <c r="F11" s="70">
        <v>126</v>
      </c>
      <c r="G11" s="33">
        <v>150</v>
      </c>
      <c r="H11" s="74">
        <v>150</v>
      </c>
      <c r="I11" s="33"/>
      <c r="J11" s="36">
        <f t="shared" si="0"/>
        <v>6</v>
      </c>
      <c r="K11" s="1" t="s">
        <v>83</v>
      </c>
      <c r="L11" s="1"/>
      <c r="M11" s="1"/>
      <c r="Q11" s="1" t="s">
        <v>62</v>
      </c>
      <c r="R11" s="1"/>
      <c r="S11" s="1"/>
      <c r="T11" s="1"/>
      <c r="U11" s="61"/>
    </row>
    <row r="12" spans="1:22" ht="18.75" x14ac:dyDescent="0.3">
      <c r="A12" s="1" t="s">
        <v>14</v>
      </c>
      <c r="B12" s="1"/>
      <c r="C12" s="1"/>
      <c r="D12" s="32">
        <v>200</v>
      </c>
      <c r="E12" s="32">
        <v>220</v>
      </c>
      <c r="F12" s="70">
        <v>220</v>
      </c>
      <c r="G12" s="33">
        <v>200</v>
      </c>
      <c r="H12" s="74">
        <v>220</v>
      </c>
      <c r="I12" s="33"/>
      <c r="J12" s="36">
        <f t="shared" si="0"/>
        <v>7</v>
      </c>
      <c r="K12" s="1" t="s">
        <v>79</v>
      </c>
      <c r="L12" s="1"/>
      <c r="M12" s="1"/>
      <c r="Q12" s="1" t="s">
        <v>48</v>
      </c>
      <c r="R12" s="1"/>
      <c r="S12" s="1"/>
      <c r="T12" s="1"/>
      <c r="U12" s="55">
        <v>2200</v>
      </c>
    </row>
    <row r="13" spans="1:22" ht="18.75" x14ac:dyDescent="0.3">
      <c r="A13" s="1" t="s">
        <v>17</v>
      </c>
      <c r="B13" s="1"/>
      <c r="C13" s="1"/>
      <c r="D13" s="32">
        <v>160</v>
      </c>
      <c r="E13" s="32">
        <v>5.01</v>
      </c>
      <c r="F13" s="70">
        <v>140</v>
      </c>
      <c r="G13" s="33">
        <v>160</v>
      </c>
      <c r="H13" s="74">
        <v>140</v>
      </c>
      <c r="I13" s="33"/>
      <c r="J13" s="36">
        <f t="shared" si="0"/>
        <v>8</v>
      </c>
      <c r="K13" s="1" t="s">
        <v>85</v>
      </c>
      <c r="L13" s="1"/>
      <c r="M13" s="1"/>
      <c r="Q13" s="1" t="s">
        <v>49</v>
      </c>
      <c r="R13" s="1"/>
      <c r="S13" s="1"/>
      <c r="T13" s="1"/>
      <c r="U13" s="55">
        <v>0</v>
      </c>
    </row>
    <row r="14" spans="1:22" ht="18.75" x14ac:dyDescent="0.3">
      <c r="A14" s="1" t="s">
        <v>86</v>
      </c>
      <c r="B14" s="1"/>
      <c r="C14" s="1"/>
      <c r="D14" s="32">
        <v>350</v>
      </c>
      <c r="E14" s="32">
        <f>250+46.82</f>
        <v>296.82</v>
      </c>
      <c r="F14" s="70">
        <v>397</v>
      </c>
      <c r="G14" s="33">
        <v>0</v>
      </c>
      <c r="H14" s="74">
        <v>250</v>
      </c>
      <c r="I14" s="33"/>
      <c r="J14" s="36">
        <f t="shared" si="0"/>
        <v>9</v>
      </c>
      <c r="K14" s="1" t="s">
        <v>99</v>
      </c>
      <c r="L14" s="1"/>
      <c r="M14" s="1"/>
      <c r="Q14" s="1" t="s">
        <v>38</v>
      </c>
      <c r="R14" s="1"/>
      <c r="S14" s="1"/>
      <c r="T14" s="1"/>
      <c r="U14" s="55">
        <v>329</v>
      </c>
    </row>
    <row r="15" spans="1:22" ht="18.75" x14ac:dyDescent="0.3">
      <c r="A15" s="1" t="s">
        <v>16</v>
      </c>
      <c r="B15" s="1"/>
      <c r="C15" s="1"/>
      <c r="D15" s="32">
        <v>130</v>
      </c>
      <c r="E15" s="32">
        <v>287</v>
      </c>
      <c r="F15" s="70">
        <v>750</v>
      </c>
      <c r="G15" s="33">
        <v>750</v>
      </c>
      <c r="H15" s="74">
        <v>750</v>
      </c>
      <c r="I15" s="33"/>
      <c r="J15" s="36">
        <f t="shared" si="0"/>
        <v>10</v>
      </c>
      <c r="K15" s="1" t="s">
        <v>71</v>
      </c>
      <c r="L15" s="1"/>
      <c r="M15" s="1"/>
      <c r="Q15" s="1" t="s">
        <v>66</v>
      </c>
      <c r="R15" s="1"/>
      <c r="S15" s="1"/>
      <c r="T15" s="1"/>
      <c r="U15" s="62">
        <v>2914.5</v>
      </c>
    </row>
    <row r="16" spans="1:22" ht="18.75" x14ac:dyDescent="0.3">
      <c r="A16" s="1" t="s">
        <v>15</v>
      </c>
      <c r="B16" s="1"/>
      <c r="C16" s="1"/>
      <c r="D16" s="32">
        <v>1021.31</v>
      </c>
      <c r="E16" s="32">
        <v>1290.5999999999999</v>
      </c>
      <c r="F16" s="70">
        <f>+E16+239</f>
        <v>1529.6</v>
      </c>
      <c r="G16" s="33">
        <v>1123</v>
      </c>
      <c r="H16" s="74">
        <f>+F16*1.05</f>
        <v>1606.08</v>
      </c>
      <c r="I16" s="33"/>
      <c r="J16" s="36">
        <f t="shared" si="0"/>
        <v>11</v>
      </c>
      <c r="K16" s="1" t="s">
        <v>97</v>
      </c>
      <c r="L16" s="1"/>
      <c r="M16" s="1"/>
      <c r="Q16" s="26" t="s">
        <v>81</v>
      </c>
      <c r="R16" s="1"/>
      <c r="S16" s="1"/>
      <c r="T16" s="1"/>
      <c r="U16" s="61">
        <f>SUM(U12:U15)</f>
        <v>5443.5</v>
      </c>
    </row>
    <row r="17" spans="1:17" ht="18.75" x14ac:dyDescent="0.3">
      <c r="A17" s="1" t="s">
        <v>13</v>
      </c>
      <c r="B17" s="1"/>
      <c r="C17" s="1"/>
      <c r="D17" s="32">
        <v>50</v>
      </c>
      <c r="E17" s="32">
        <v>20</v>
      </c>
      <c r="F17" s="70">
        <f>20+60</f>
        <v>80</v>
      </c>
      <c r="G17" s="33">
        <v>100</v>
      </c>
      <c r="H17" s="74">
        <v>100</v>
      </c>
      <c r="I17" s="33"/>
      <c r="J17" s="36">
        <f t="shared" si="0"/>
        <v>12</v>
      </c>
      <c r="K17" s="1"/>
      <c r="L17" s="1"/>
      <c r="M17" s="1"/>
      <c r="Q17" s="11"/>
    </row>
    <row r="18" spans="1:17" ht="18.75" x14ac:dyDescent="0.3">
      <c r="A18" s="1" t="s">
        <v>43</v>
      </c>
      <c r="B18" s="1"/>
      <c r="C18" s="1"/>
      <c r="D18" s="32">
        <v>177</v>
      </c>
      <c r="E18" s="32">
        <v>20</v>
      </c>
      <c r="F18" s="70">
        <v>35</v>
      </c>
      <c r="G18" s="33">
        <v>100</v>
      </c>
      <c r="H18" s="74">
        <v>100</v>
      </c>
      <c r="I18" s="33"/>
      <c r="J18" s="36">
        <f t="shared" si="0"/>
        <v>13</v>
      </c>
      <c r="K18" s="37"/>
      <c r="L18" s="1"/>
      <c r="M18" s="1"/>
    </row>
    <row r="19" spans="1:17" ht="18.75" x14ac:dyDescent="0.3">
      <c r="A19" s="1" t="s">
        <v>35</v>
      </c>
      <c r="B19" s="1"/>
      <c r="C19" s="1"/>
      <c r="D19" s="32">
        <v>480</v>
      </c>
      <c r="E19" s="32">
        <f>283.32+43</f>
        <v>326.32</v>
      </c>
      <c r="F19" s="70">
        <f>2*5.37*52</f>
        <v>558.48</v>
      </c>
      <c r="G19" s="38">
        <v>599</v>
      </c>
      <c r="H19" s="75">
        <v>838</v>
      </c>
      <c r="I19" s="38"/>
      <c r="J19" s="36">
        <f t="shared" si="0"/>
        <v>14</v>
      </c>
      <c r="K19" s="1" t="s">
        <v>96</v>
      </c>
      <c r="L19" s="1"/>
      <c r="M19" s="1"/>
    </row>
    <row r="20" spans="1:17" ht="18.75" x14ac:dyDescent="0.3">
      <c r="A20" s="1" t="s">
        <v>75</v>
      </c>
      <c r="B20" s="1"/>
      <c r="C20" s="1"/>
      <c r="D20" s="32">
        <v>96</v>
      </c>
      <c r="E20" s="32">
        <v>56</v>
      </c>
      <c r="F20" s="70">
        <v>96</v>
      </c>
      <c r="G20" s="38">
        <v>96</v>
      </c>
      <c r="H20" s="75">
        <v>96</v>
      </c>
      <c r="I20" s="38"/>
      <c r="J20" s="36">
        <f t="shared" si="0"/>
        <v>15</v>
      </c>
      <c r="K20" s="1" t="s">
        <v>78</v>
      </c>
      <c r="L20" s="1"/>
      <c r="M20" s="1"/>
    </row>
    <row r="21" spans="1:17" ht="18.75" x14ac:dyDescent="0.3">
      <c r="A21" s="1" t="s">
        <v>74</v>
      </c>
      <c r="B21" s="1"/>
      <c r="C21" s="1"/>
      <c r="D21" s="26">
        <v>803</v>
      </c>
      <c r="E21" s="32">
        <v>0</v>
      </c>
      <c r="F21" s="70">
        <v>0</v>
      </c>
      <c r="G21" s="1"/>
      <c r="H21" s="74"/>
      <c r="I21" s="33"/>
      <c r="J21" s="36"/>
      <c r="K21" s="1" t="s">
        <v>76</v>
      </c>
      <c r="L21" s="1"/>
      <c r="M21" s="1"/>
    </row>
    <row r="22" spans="1:17" ht="18.75" x14ac:dyDescent="0.3">
      <c r="A22" s="1"/>
      <c r="B22" s="1"/>
      <c r="C22" s="1"/>
      <c r="D22" s="1"/>
      <c r="E22" s="32"/>
      <c r="F22" s="71"/>
      <c r="G22" s="39">
        <v>0</v>
      </c>
      <c r="H22" s="76"/>
      <c r="I22" s="1"/>
      <c r="J22" s="36"/>
      <c r="K22" s="1"/>
      <c r="L22" s="1"/>
      <c r="M22" s="1"/>
      <c r="O22" s="13"/>
    </row>
    <row r="23" spans="1:17" ht="18.75" x14ac:dyDescent="0.3">
      <c r="A23" s="1" t="s">
        <v>19</v>
      </c>
      <c r="B23" s="1"/>
      <c r="C23" s="1"/>
      <c r="D23" s="32">
        <f t="shared" ref="D23:I23" si="1">SUM(D6:D22)</f>
        <v>9404.0700000000015</v>
      </c>
      <c r="E23" s="32">
        <f t="shared" si="1"/>
        <v>5795.2199999999993</v>
      </c>
      <c r="F23" s="70">
        <f t="shared" si="1"/>
        <v>10033.58</v>
      </c>
      <c r="G23" s="38">
        <f t="shared" si="1"/>
        <v>9157.48</v>
      </c>
      <c r="H23" s="75">
        <f t="shared" si="1"/>
        <v>10499.275</v>
      </c>
      <c r="I23" s="38">
        <f t="shared" si="1"/>
        <v>0</v>
      </c>
      <c r="J23" s="36"/>
      <c r="K23" s="1" t="s">
        <v>106</v>
      </c>
      <c r="L23" s="1"/>
      <c r="M23" s="1"/>
      <c r="O23" s="13"/>
    </row>
    <row r="24" spans="1:17" ht="18.75" x14ac:dyDescent="0.3">
      <c r="A24" s="1" t="s">
        <v>5</v>
      </c>
      <c r="B24" s="1"/>
      <c r="C24" s="1"/>
      <c r="D24" s="26">
        <v>507.64</v>
      </c>
      <c r="E24" s="26">
        <v>349</v>
      </c>
      <c r="F24" s="72">
        <v>500</v>
      </c>
      <c r="G24" s="39"/>
      <c r="H24" s="39"/>
      <c r="I24" s="39"/>
      <c r="J24" s="36"/>
      <c r="K24" s="1"/>
      <c r="L24" s="1"/>
      <c r="M24" s="1"/>
      <c r="O24" s="13"/>
    </row>
    <row r="25" spans="1:17" ht="18.75" x14ac:dyDescent="0.3">
      <c r="A25" s="1" t="s">
        <v>33</v>
      </c>
      <c r="B25" s="26"/>
      <c r="C25" s="1"/>
      <c r="D25" s="40">
        <f>SUM(D23:D24)</f>
        <v>9911.7100000000009</v>
      </c>
      <c r="E25" s="40">
        <f>SUM(E23:E24)</f>
        <v>6144.2199999999993</v>
      </c>
      <c r="F25" s="73">
        <f>+F23+F24</f>
        <v>10533.58</v>
      </c>
      <c r="G25" s="41"/>
      <c r="H25" s="41"/>
      <c r="I25" s="41"/>
      <c r="J25" s="1"/>
      <c r="K25" s="1"/>
      <c r="L25" s="1"/>
      <c r="M25" s="1"/>
    </row>
    <row r="26" spans="1:17" ht="18.75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42"/>
    </row>
    <row r="27" spans="1:17" ht="18.75" x14ac:dyDescent="0.3">
      <c r="A27" s="26" t="s">
        <v>34</v>
      </c>
      <c r="B27" s="26"/>
      <c r="C27" s="26"/>
      <c r="D27" s="26" t="s">
        <v>77</v>
      </c>
      <c r="E27" s="43"/>
      <c r="F27" s="26" t="s">
        <v>77</v>
      </c>
      <c r="G27" s="44" t="s">
        <v>77</v>
      </c>
      <c r="H27" s="77" t="s">
        <v>92</v>
      </c>
      <c r="I27" s="44"/>
      <c r="K27" s="45"/>
      <c r="L27" s="45"/>
      <c r="M27" s="1"/>
    </row>
    <row r="28" spans="1:17" ht="18.75" x14ac:dyDescent="0.3">
      <c r="A28" s="26"/>
      <c r="B28" s="26"/>
      <c r="C28" s="26"/>
      <c r="D28" s="43" t="s">
        <v>68</v>
      </c>
      <c r="E28" s="43"/>
      <c r="F28" s="43" t="s">
        <v>103</v>
      </c>
      <c r="G28" s="46" t="s">
        <v>36</v>
      </c>
      <c r="H28" s="78" t="s">
        <v>91</v>
      </c>
      <c r="I28" s="46"/>
      <c r="K28" s="45"/>
      <c r="L28" s="45"/>
      <c r="M28" s="1"/>
    </row>
    <row r="29" spans="1:17" ht="18.75" x14ac:dyDescent="0.3">
      <c r="A29" s="1" t="s">
        <v>3</v>
      </c>
      <c r="B29" s="1"/>
      <c r="C29" s="1"/>
      <c r="D29" s="47">
        <v>7732</v>
      </c>
      <c r="E29" s="47"/>
      <c r="F29" s="1">
        <v>7887</v>
      </c>
      <c r="G29" s="48">
        <v>7887</v>
      </c>
      <c r="H29" s="75">
        <v>9169</v>
      </c>
      <c r="I29" s="63"/>
      <c r="K29" s="50" t="s">
        <v>107</v>
      </c>
      <c r="L29" s="51"/>
      <c r="M29" s="1"/>
    </row>
    <row r="30" spans="1:17" ht="18.75" x14ac:dyDescent="0.3">
      <c r="A30" s="1" t="s">
        <v>44</v>
      </c>
      <c r="B30" s="1"/>
      <c r="C30" s="1"/>
      <c r="D30" s="47">
        <v>593</v>
      </c>
      <c r="E30" s="47"/>
      <c r="F30" s="69">
        <v>645.88</v>
      </c>
      <c r="G30" s="52">
        <v>593</v>
      </c>
      <c r="H30" s="81">
        <f>+F30*1.05</f>
        <v>678.17399999999998</v>
      </c>
      <c r="I30" s="64"/>
      <c r="K30" s="51" t="s">
        <v>98</v>
      </c>
      <c r="L30" s="51"/>
      <c r="M30" s="1"/>
    </row>
    <row r="31" spans="1:17" ht="18.75" x14ac:dyDescent="0.3">
      <c r="A31" s="1" t="s">
        <v>70</v>
      </c>
      <c r="B31" s="1"/>
      <c r="C31" s="1"/>
      <c r="D31" s="47">
        <v>108</v>
      </c>
      <c r="E31" s="47"/>
      <c r="F31" s="69">
        <v>108.91</v>
      </c>
      <c r="G31" s="48">
        <v>108</v>
      </c>
      <c r="H31" s="81">
        <f>+F31*1.05</f>
        <v>114.35550000000001</v>
      </c>
      <c r="I31" s="64"/>
      <c r="K31" s="51" t="s">
        <v>98</v>
      </c>
      <c r="L31" s="51"/>
      <c r="M31" s="1"/>
    </row>
    <row r="32" spans="1:17" ht="18.75" x14ac:dyDescent="0.3">
      <c r="A32" s="1" t="s">
        <v>5</v>
      </c>
      <c r="B32" s="1"/>
      <c r="C32" s="1"/>
      <c r="D32" s="47">
        <v>377</v>
      </c>
      <c r="E32" s="47"/>
      <c r="F32" s="69">
        <v>524.80999999999995</v>
      </c>
      <c r="G32" s="52">
        <v>500</v>
      </c>
      <c r="H32" s="79">
        <v>500</v>
      </c>
      <c r="I32" s="64"/>
      <c r="K32" s="51" t="s">
        <v>80</v>
      </c>
      <c r="L32" s="51"/>
      <c r="M32" s="1"/>
    </row>
    <row r="33" spans="1:15" ht="18.75" x14ac:dyDescent="0.3">
      <c r="A33" s="1" t="s">
        <v>6</v>
      </c>
      <c r="B33" s="1"/>
      <c r="C33" s="1"/>
      <c r="D33" s="47">
        <v>0</v>
      </c>
      <c r="E33" s="47"/>
      <c r="F33" s="1">
        <v>38</v>
      </c>
      <c r="G33" s="52">
        <v>0</v>
      </c>
      <c r="H33" s="76">
        <v>37</v>
      </c>
      <c r="I33" s="1"/>
      <c r="K33" s="51" t="s">
        <v>95</v>
      </c>
      <c r="L33" s="51"/>
      <c r="M33" s="1"/>
    </row>
    <row r="34" spans="1:15" ht="18.75" x14ac:dyDescent="0.3">
      <c r="A34" s="1" t="s">
        <v>76</v>
      </c>
      <c r="B34" s="1"/>
      <c r="C34" s="1"/>
      <c r="D34" s="47">
        <v>226</v>
      </c>
      <c r="E34" s="47"/>
      <c r="F34" s="1"/>
      <c r="G34" s="52"/>
      <c r="H34" s="76"/>
      <c r="I34" s="1"/>
      <c r="K34" s="51"/>
      <c r="L34" s="51"/>
      <c r="M34" s="1"/>
    </row>
    <row r="35" spans="1:15" ht="18.75" x14ac:dyDescent="0.3">
      <c r="A35" s="1" t="s">
        <v>100</v>
      </c>
      <c r="B35" s="1"/>
      <c r="C35" s="1"/>
      <c r="D35" s="47"/>
      <c r="E35" s="47"/>
      <c r="F35" s="1"/>
      <c r="G35" s="52">
        <v>69</v>
      </c>
      <c r="H35" s="76"/>
      <c r="I35" s="1"/>
      <c r="K35" s="51"/>
      <c r="L35" s="51"/>
      <c r="M35" s="1"/>
    </row>
    <row r="36" spans="1:15" ht="18.75" x14ac:dyDescent="0.3">
      <c r="A36" s="26" t="s">
        <v>1</v>
      </c>
      <c r="B36" s="1"/>
      <c r="C36" s="1"/>
      <c r="D36" s="53">
        <f>SUM(D29:D34)</f>
        <v>9036</v>
      </c>
      <c r="E36" s="53"/>
      <c r="F36" s="49">
        <f>SUM(F29:F34)</f>
        <v>9204.5999999999985</v>
      </c>
      <c r="G36" s="52">
        <f>SUM(G29:G35)</f>
        <v>9157</v>
      </c>
      <c r="H36" s="80">
        <f>SUM(H29:H34)</f>
        <v>10498.529499999999</v>
      </c>
      <c r="I36" s="52">
        <f>SUM(I29:I34)</f>
        <v>0</v>
      </c>
      <c r="K36" s="54"/>
      <c r="L36" s="54"/>
      <c r="M36" s="1"/>
    </row>
    <row r="37" spans="1:15" ht="18.75" x14ac:dyDescent="0.3">
      <c r="A37" s="1"/>
      <c r="B37" s="1"/>
      <c r="C37" s="1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4"/>
    </row>
    <row r="38" spans="1:15" ht="18.75" x14ac:dyDescent="0.3">
      <c r="F38" s="56"/>
      <c r="G38" s="55"/>
      <c r="H38" s="55"/>
      <c r="I38" s="55"/>
      <c r="J38" s="55"/>
      <c r="K38" s="55"/>
      <c r="L38" s="55"/>
      <c r="M38" s="55"/>
      <c r="N38" s="4"/>
    </row>
    <row r="39" spans="1:15" ht="18.75" x14ac:dyDescent="0.3">
      <c r="A39" s="26"/>
      <c r="F39" s="65"/>
      <c r="G39" s="66"/>
      <c r="H39" s="66"/>
      <c r="I39" s="66"/>
      <c r="J39" s="1"/>
      <c r="K39" s="1"/>
      <c r="L39" s="1"/>
      <c r="M39" s="57"/>
      <c r="N39" s="4"/>
    </row>
    <row r="40" spans="1:15" ht="18.75" x14ac:dyDescent="0.3">
      <c r="A40" s="26"/>
      <c r="F40" s="46"/>
      <c r="H40" s="1"/>
      <c r="I40" s="1"/>
      <c r="J40" s="1"/>
      <c r="K40" s="1"/>
      <c r="L40" s="1"/>
      <c r="M40" s="57"/>
      <c r="N40" s="4"/>
    </row>
    <row r="41" spans="1:15" ht="18.75" x14ac:dyDescent="0.3">
      <c r="A41" s="1"/>
      <c r="F41" s="68"/>
      <c r="G41" s="67"/>
      <c r="H41" s="67"/>
      <c r="I41" s="67"/>
      <c r="J41" s="1"/>
      <c r="K41" s="1"/>
      <c r="L41" s="1"/>
      <c r="M41" s="58"/>
      <c r="N41" s="4"/>
    </row>
    <row r="42" spans="1:15" ht="21" x14ac:dyDescent="0.45">
      <c r="A42" s="1"/>
      <c r="F42" s="49"/>
      <c r="G42" s="49"/>
      <c r="H42" s="49"/>
      <c r="I42" s="49"/>
      <c r="J42" s="1"/>
      <c r="K42" s="1"/>
      <c r="L42" s="1"/>
      <c r="M42" s="60"/>
      <c r="N42" s="4"/>
      <c r="O42" s="14"/>
    </row>
    <row r="43" spans="1:15" ht="18.75" x14ac:dyDescent="0.3">
      <c r="A43" s="1"/>
      <c r="F43" s="49"/>
      <c r="G43" s="49"/>
      <c r="H43" s="49"/>
      <c r="I43" s="49"/>
      <c r="J43" s="1"/>
      <c r="K43" s="1"/>
      <c r="L43" s="1"/>
      <c r="M43" s="58"/>
      <c r="N43" s="4"/>
    </row>
    <row r="44" spans="1:15" ht="18.75" x14ac:dyDescent="0.3">
      <c r="A44" s="1"/>
      <c r="F44" s="49"/>
      <c r="G44" s="49"/>
      <c r="H44" s="49"/>
      <c r="I44" s="49"/>
      <c r="J44" s="1"/>
      <c r="K44" s="1"/>
      <c r="L44" s="1"/>
      <c r="M44" s="58"/>
      <c r="N44" s="4"/>
    </row>
    <row r="45" spans="1:15" ht="18.75" x14ac:dyDescent="0.3">
      <c r="A45" s="1"/>
      <c r="F45" s="51"/>
      <c r="G45" s="51"/>
      <c r="H45" s="51"/>
      <c r="I45" s="51"/>
      <c r="J45" s="1"/>
      <c r="K45" s="1"/>
      <c r="L45" s="1"/>
      <c r="M45" s="58"/>
      <c r="N45" s="4"/>
    </row>
    <row r="46" spans="1:15" ht="18.75" x14ac:dyDescent="0.3">
      <c r="A46" s="1"/>
      <c r="F46" s="51"/>
      <c r="G46" s="51"/>
      <c r="H46" s="51"/>
      <c r="I46" s="51"/>
      <c r="J46" s="1"/>
      <c r="K46" s="1"/>
      <c r="L46" s="1"/>
      <c r="M46" s="1"/>
    </row>
    <row r="47" spans="1:15" ht="18.75" x14ac:dyDescent="0.3">
      <c r="A47" s="26"/>
      <c r="F47" s="52"/>
      <c r="G47" s="52"/>
      <c r="H47" s="52"/>
      <c r="I47" s="52"/>
      <c r="J47" s="1"/>
      <c r="K47" s="1"/>
      <c r="L47" s="1"/>
      <c r="M47" s="1"/>
    </row>
    <row r="48" spans="1:15" ht="18.75" x14ac:dyDescent="0.3">
      <c r="F48" s="1"/>
      <c r="G48" s="1"/>
      <c r="H48" s="1"/>
      <c r="I48" s="1"/>
      <c r="J48" s="1"/>
      <c r="K48" s="1"/>
      <c r="L48" s="1"/>
      <c r="M48" s="1"/>
    </row>
    <row r="49" spans="1:13" ht="18.75" x14ac:dyDescent="0.3">
      <c r="F49" s="1"/>
      <c r="G49" s="1"/>
      <c r="H49" s="1"/>
      <c r="I49" s="1"/>
      <c r="J49" s="1"/>
      <c r="K49" s="1"/>
      <c r="L49" s="1"/>
      <c r="M49" s="1"/>
    </row>
    <row r="50" spans="1:13" ht="18.75" x14ac:dyDescent="0.3">
      <c r="F50" s="1"/>
      <c r="G50" s="1"/>
      <c r="H50" s="1"/>
      <c r="I50" s="1"/>
      <c r="J50" s="1"/>
      <c r="K50" s="1"/>
      <c r="L50" s="1"/>
      <c r="M50" s="1"/>
    </row>
    <row r="52" spans="1:13" x14ac:dyDescent="0.25">
      <c r="A52" s="11"/>
    </row>
    <row r="54" spans="1:13" x14ac:dyDescent="0.25">
      <c r="A54" s="2"/>
    </row>
    <row r="56" spans="1:13" x14ac:dyDescent="0.25">
      <c r="A56" s="11"/>
    </row>
    <row r="57" spans="1:13" x14ac:dyDescent="0.25">
      <c r="A57" s="11"/>
    </row>
    <row r="58" spans="1:13" x14ac:dyDescent="0.25">
      <c r="A58" s="11"/>
    </row>
    <row r="59" spans="1:13" x14ac:dyDescent="0.25">
      <c r="A59" s="2"/>
      <c r="B59" s="2"/>
      <c r="C59" s="2"/>
    </row>
    <row r="61" spans="1:13" x14ac:dyDescent="0.25">
      <c r="A61" s="11"/>
    </row>
    <row r="62" spans="1:13" x14ac:dyDescent="0.25">
      <c r="A62" s="11"/>
    </row>
  </sheetData>
  <pageMargins left="0.7" right="0.7" top="0.75" bottom="0.75" header="0.3" footer="0.3"/>
  <pageSetup paperSize="9"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32B60-4EED-4F62-91DF-2BE11BB88AF2}">
  <dimension ref="A1:F44"/>
  <sheetViews>
    <sheetView topLeftCell="A22" workbookViewId="0">
      <selection activeCell="C44" sqref="C44"/>
    </sheetView>
  </sheetViews>
  <sheetFormatPr defaultRowHeight="15" x14ac:dyDescent="0.25"/>
  <cols>
    <col min="2" max="2" width="10.42578125" bestFit="1" customWidth="1"/>
    <col min="3" max="3" width="9.42578125" bestFit="1" customWidth="1"/>
    <col min="4" max="4" width="10.42578125" bestFit="1" customWidth="1"/>
    <col min="6" max="6" width="10.42578125" bestFit="1" customWidth="1"/>
  </cols>
  <sheetData>
    <row r="1" spans="1:6" ht="15.75" x14ac:dyDescent="0.25">
      <c r="A1" s="16" t="s">
        <v>50</v>
      </c>
      <c r="B1" s="16"/>
      <c r="C1" s="16" t="s">
        <v>60</v>
      </c>
      <c r="D1" s="16"/>
      <c r="E1" s="16"/>
      <c r="F1" s="16"/>
    </row>
    <row r="2" spans="1:6" ht="15.75" x14ac:dyDescent="0.25">
      <c r="A2" s="16" t="s">
        <v>57</v>
      </c>
      <c r="B2" s="16"/>
      <c r="C2" s="16"/>
      <c r="D2" s="16"/>
      <c r="E2" s="16"/>
      <c r="F2" s="16"/>
    </row>
    <row r="3" spans="1:6" ht="15.75" x14ac:dyDescent="0.25">
      <c r="A3" s="16"/>
      <c r="B3" s="17" t="s">
        <v>24</v>
      </c>
      <c r="C3" s="17" t="s">
        <v>24</v>
      </c>
      <c r="D3" s="16"/>
      <c r="E3" s="16" t="s">
        <v>58</v>
      </c>
      <c r="F3" s="16"/>
    </row>
    <row r="4" spans="1:6" ht="15.75" x14ac:dyDescent="0.25">
      <c r="A4" s="18" t="s">
        <v>51</v>
      </c>
      <c r="B4" s="18">
        <v>704.48</v>
      </c>
      <c r="C4" s="18"/>
      <c r="D4" s="18"/>
      <c r="E4" s="18"/>
      <c r="F4" s="18">
        <v>370</v>
      </c>
    </row>
    <row r="5" spans="1:6" ht="15.75" x14ac:dyDescent="0.25">
      <c r="A5" s="18" t="s">
        <v>52</v>
      </c>
      <c r="B5" s="18">
        <v>575.29</v>
      </c>
      <c r="C5" s="18"/>
      <c r="D5" s="18"/>
      <c r="E5" s="18"/>
      <c r="F5" s="18">
        <v>470</v>
      </c>
    </row>
    <row r="6" spans="1:6" ht="15.75" x14ac:dyDescent="0.25">
      <c r="A6" s="18" t="s">
        <v>53</v>
      </c>
      <c r="B6" s="18">
        <v>637.52</v>
      </c>
      <c r="C6" s="19"/>
      <c r="D6" s="18"/>
      <c r="E6" s="18"/>
      <c r="F6" s="18">
        <v>440</v>
      </c>
    </row>
    <row r="7" spans="1:6" ht="18" x14ac:dyDescent="0.4">
      <c r="A7" s="18" t="s">
        <v>54</v>
      </c>
      <c r="B7" s="18">
        <v>575.29</v>
      </c>
      <c r="C7" s="20"/>
      <c r="D7" s="18"/>
      <c r="E7" s="18"/>
      <c r="F7" s="18">
        <v>432.6</v>
      </c>
    </row>
    <row r="8" spans="1:6" ht="15.75" x14ac:dyDescent="0.25">
      <c r="A8" s="18" t="s">
        <v>55</v>
      </c>
      <c r="B8" s="18">
        <v>637.53</v>
      </c>
      <c r="C8" s="19">
        <v>105.74</v>
      </c>
      <c r="D8" s="18"/>
      <c r="E8" s="18"/>
      <c r="F8" s="18">
        <v>566.5</v>
      </c>
    </row>
    <row r="9" spans="1:6" ht="18" x14ac:dyDescent="0.4">
      <c r="A9" s="18" t="s">
        <v>56</v>
      </c>
      <c r="B9" s="21">
        <v>575.29</v>
      </c>
      <c r="C9" s="22">
        <v>105.74</v>
      </c>
      <c r="D9" s="18"/>
      <c r="E9" s="18"/>
      <c r="F9" s="18">
        <v>567</v>
      </c>
    </row>
    <row r="10" spans="1:6" ht="18" x14ac:dyDescent="0.4">
      <c r="A10" s="18" t="s">
        <v>61</v>
      </c>
      <c r="E10" s="18"/>
      <c r="F10" s="21">
        <v>412</v>
      </c>
    </row>
    <row r="11" spans="1:6" ht="15.75" x14ac:dyDescent="0.25">
      <c r="A11" s="18"/>
      <c r="B11" s="18">
        <f>SUM(B4:B9)</f>
        <v>3705.3999999999996</v>
      </c>
      <c r="C11" s="18">
        <f>SUM(C6:C9)</f>
        <v>211.48</v>
      </c>
      <c r="D11" s="18">
        <f>SUM(B11:C11)</f>
        <v>3916.8799999999997</v>
      </c>
      <c r="E11" s="18"/>
      <c r="F11" s="18">
        <f>SUM(F4:F10)</f>
        <v>3258.1</v>
      </c>
    </row>
    <row r="12" spans="1:6" ht="15.75" x14ac:dyDescent="0.25">
      <c r="A12" s="16"/>
      <c r="B12" s="16"/>
      <c r="C12" s="16"/>
      <c r="D12" s="16"/>
      <c r="E12" s="16"/>
      <c r="F12" s="16"/>
    </row>
    <row r="13" spans="1:6" ht="15.75" x14ac:dyDescent="0.25">
      <c r="A13" s="16" t="s">
        <v>59</v>
      </c>
      <c r="B13" s="16"/>
      <c r="C13" s="16"/>
      <c r="D13" s="23">
        <f>+D11-F11</f>
        <v>658.77999999999975</v>
      </c>
      <c r="E13" s="16"/>
      <c r="F13" s="16"/>
    </row>
    <row r="15" spans="1:6" x14ac:dyDescent="0.25">
      <c r="A15" t="s">
        <v>38</v>
      </c>
      <c r="D15" s="10" t="s">
        <v>24</v>
      </c>
    </row>
    <row r="16" spans="1:6" x14ac:dyDescent="0.25">
      <c r="A16" t="s">
        <v>63</v>
      </c>
      <c r="D16" s="4">
        <v>776</v>
      </c>
    </row>
    <row r="17" spans="1:4" ht="17.25" x14ac:dyDescent="0.4">
      <c r="A17" t="s">
        <v>64</v>
      </c>
      <c r="D17" s="15">
        <v>200</v>
      </c>
    </row>
    <row r="18" spans="1:4" ht="15.75" x14ac:dyDescent="0.25">
      <c r="A18" t="s">
        <v>65</v>
      </c>
      <c r="D18" s="24">
        <f>SUM(D16:D17)</f>
        <v>976</v>
      </c>
    </row>
    <row r="20" spans="1:4" x14ac:dyDescent="0.25">
      <c r="A20" t="s">
        <v>20</v>
      </c>
      <c r="C20" s="8"/>
    </row>
    <row r="22" spans="1:4" x14ac:dyDescent="0.25">
      <c r="A22" t="s">
        <v>25</v>
      </c>
    </row>
    <row r="23" spans="1:4" x14ac:dyDescent="0.25">
      <c r="A23" t="s">
        <v>26</v>
      </c>
    </row>
    <row r="24" spans="1:4" x14ac:dyDescent="0.25">
      <c r="A24" t="s">
        <v>27</v>
      </c>
    </row>
    <row r="25" spans="1:4" x14ac:dyDescent="0.25">
      <c r="B25" s="7" t="s">
        <v>24</v>
      </c>
    </row>
    <row r="26" spans="1:4" x14ac:dyDescent="0.25">
      <c r="A26" t="s">
        <v>21</v>
      </c>
      <c r="B26" s="4">
        <v>1500</v>
      </c>
    </row>
    <row r="27" spans="1:4" x14ac:dyDescent="0.25">
      <c r="A27" t="s">
        <v>22</v>
      </c>
      <c r="B27" s="4">
        <v>1500</v>
      </c>
    </row>
    <row r="28" spans="1:4" x14ac:dyDescent="0.25">
      <c r="A28" t="s">
        <v>23</v>
      </c>
      <c r="B28" s="4">
        <v>1500</v>
      </c>
    </row>
    <row r="29" spans="1:4" x14ac:dyDescent="0.25">
      <c r="A29" t="s">
        <v>2</v>
      </c>
      <c r="B29" s="4">
        <v>1500</v>
      </c>
    </row>
    <row r="30" spans="1:4" x14ac:dyDescent="0.25">
      <c r="A30" t="s">
        <v>4</v>
      </c>
      <c r="B30" s="4">
        <v>1298.72</v>
      </c>
    </row>
    <row r="31" spans="1:4" x14ac:dyDescent="0.25">
      <c r="B31" s="4"/>
    </row>
    <row r="32" spans="1:4" x14ac:dyDescent="0.25">
      <c r="B32" s="4">
        <f>SUM(B26:B31)</f>
        <v>7298.72</v>
      </c>
    </row>
    <row r="34" spans="1:3" x14ac:dyDescent="0.25">
      <c r="A34" t="s">
        <v>28</v>
      </c>
      <c r="C34" s="7" t="s">
        <v>24</v>
      </c>
    </row>
    <row r="35" spans="1:3" x14ac:dyDescent="0.25">
      <c r="A35" t="s">
        <v>29</v>
      </c>
      <c r="C35" s="4">
        <v>350</v>
      </c>
    </row>
    <row r="36" spans="1:3" x14ac:dyDescent="0.25">
      <c r="A36" t="s">
        <v>30</v>
      </c>
      <c r="C36" s="4">
        <v>1713.35</v>
      </c>
    </row>
    <row r="37" spans="1:3" x14ac:dyDescent="0.25">
      <c r="A37" t="s">
        <v>31</v>
      </c>
      <c r="C37" s="4">
        <f>993.12+2317.27</f>
        <v>3310.39</v>
      </c>
    </row>
    <row r="38" spans="1:3" x14ac:dyDescent="0.25">
      <c r="C38" s="4"/>
    </row>
    <row r="39" spans="1:3" x14ac:dyDescent="0.25">
      <c r="C39" s="4">
        <f>SUM(C35:C38)</f>
        <v>5373.74</v>
      </c>
    </row>
    <row r="40" spans="1:3" x14ac:dyDescent="0.25">
      <c r="A40" t="s">
        <v>32</v>
      </c>
      <c r="C40" s="4">
        <v>1104</v>
      </c>
    </row>
    <row r="42" spans="1:3" x14ac:dyDescent="0.25">
      <c r="C42" s="6">
        <f>SUM(C39:C40)</f>
        <v>6477.74</v>
      </c>
    </row>
    <row r="44" spans="1:3" ht="15.75" x14ac:dyDescent="0.25">
      <c r="A44" t="s">
        <v>67</v>
      </c>
      <c r="C44" s="25">
        <f>+B32-C42</f>
        <v>820.98000000000047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11-01-21</vt:lpstr>
      <vt:lpstr>notes to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Hansen</dc:creator>
  <cp:lastModifiedBy>Deirdre Hansen</cp:lastModifiedBy>
  <cp:lastPrinted>2023-11-07T11:57:26Z</cp:lastPrinted>
  <dcterms:created xsi:type="dcterms:W3CDTF">2014-01-14T12:03:58Z</dcterms:created>
  <dcterms:modified xsi:type="dcterms:W3CDTF">2023-11-07T11:58:04Z</dcterms:modified>
</cp:coreProperties>
</file>